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activeTab="69"/>
  </bookViews>
  <sheets>
    <sheet name="свод 2013г." sheetId="1" r:id="rId1"/>
    <sheet name="Берег. 28" sheetId="2" r:id="rId2"/>
    <sheet name="Боров.10" sheetId="3" r:id="rId3"/>
    <sheet name="Боров.12" sheetId="4" r:id="rId4"/>
    <sheet name="Боров.14" sheetId="5" r:id="rId5"/>
    <sheet name="Боров.15" sheetId="6" r:id="rId6"/>
    <sheet name="В.Серг.19а" sheetId="7" r:id="rId7"/>
    <sheet name="В.Серг. 19б" sheetId="8" r:id="rId8"/>
    <sheet name="Гагарина2" sheetId="9" r:id="rId9"/>
    <sheet name="Гагарина 4" sheetId="10" r:id="rId10"/>
    <sheet name="Горелова 3" sheetId="11" r:id="rId11"/>
    <sheet name="Горелова5" sheetId="12" r:id="rId12"/>
    <sheet name="Горелова 8" sheetId="13" r:id="rId13"/>
    <sheet name="Горелова 9" sheetId="14" r:id="rId14"/>
    <sheet name="Граф.30а" sheetId="15" r:id="rId15"/>
    <sheet name="Дзерж.2" sheetId="16" r:id="rId16"/>
    <sheet name="Дзерж.3" sheetId="17" r:id="rId17"/>
    <sheet name="Дзерж.4" sheetId="18" r:id="rId18"/>
    <sheet name="Дзерж.5" sheetId="19" r:id="rId19"/>
    <sheet name="Дзерж.6" sheetId="20" r:id="rId20"/>
    <sheet name="Каолин. 16" sheetId="21" r:id="rId21"/>
    <sheet name="Каолин.8" sheetId="22" r:id="rId22"/>
    <sheet name="Коопер.4" sheetId="23" r:id="rId23"/>
    <sheet name="Коопер.5" sheetId="24" r:id="rId24"/>
    <sheet name="Крест.144" sheetId="25" r:id="rId25"/>
    <sheet name="Ленин.22а" sheetId="26" r:id="rId26"/>
    <sheet name="Ленин.22б" sheetId="27" r:id="rId27"/>
    <sheet name="Ленин. 22в" sheetId="28" r:id="rId28"/>
    <sheet name="Ленин.24" sheetId="29" r:id="rId29"/>
    <sheet name="Ленин.27" sheetId="30" r:id="rId30"/>
    <sheet name="Ленин.27а" sheetId="31" r:id="rId31"/>
    <sheet name="Ленин.29" sheetId="32" r:id="rId32"/>
    <sheet name="Ленин. 31" sheetId="33" r:id="rId33"/>
    <sheet name="Ленин.31 А " sheetId="34" r:id="rId34"/>
    <sheet name="Ленин. 33" sheetId="35" r:id="rId35"/>
    <sheet name="Ленин. 35" sheetId="36" r:id="rId36"/>
    <sheet name="Ленин.37" sheetId="37" r:id="rId37"/>
    <sheet name="Метал. 1А" sheetId="38" r:id="rId38"/>
    <sheet name="Металл. 2" sheetId="39" r:id="rId39"/>
    <sheet name="О. Урала 4" sheetId="40" r:id="rId40"/>
    <sheet name="Побед. 1" sheetId="41" r:id="rId41"/>
    <sheet name="Побед.2А" sheetId="42" r:id="rId42"/>
    <sheet name="Побед.2Б" sheetId="43" r:id="rId43"/>
    <sheet name="Побед.2В" sheetId="44" r:id="rId44"/>
    <sheet name="Побед.2Г" sheetId="45" r:id="rId45"/>
    <sheet name="Побед. 4" sheetId="46" r:id="rId46"/>
    <sheet name="Побед.4 Б" sheetId="47" r:id="rId47"/>
    <sheet name="Побед. 5" sheetId="48" r:id="rId48"/>
    <sheet name="Побед. 7" sheetId="49" r:id="rId49"/>
    <sheet name="Побед.8" sheetId="50" r:id="rId50"/>
    <sheet name="Побед. 58" sheetId="51" r:id="rId51"/>
    <sheet name="Респ. 5" sheetId="52" r:id="rId52"/>
    <sheet name="Респ.6" sheetId="53" r:id="rId53"/>
    <sheet name="Респ.7" sheetId="54" r:id="rId54"/>
    <sheet name="Респ. 8" sheetId="55" r:id="rId55"/>
    <sheet name="СВерд. 92" sheetId="56" r:id="rId56"/>
    <sheet name="Сверд. 115" sheetId="57" r:id="rId57"/>
    <sheet name="Сверд.133А" sheetId="58" r:id="rId58"/>
    <sheet name="Сверд.135" sheetId="59" r:id="rId59"/>
    <sheet name="Сойман.15" sheetId="60" r:id="rId60"/>
    <sheet name="Соц.Шт. 3А" sheetId="61" r:id="rId61"/>
    <sheet name="Соц. Шт. 3Б" sheetId="62" r:id="rId62"/>
    <sheet name="ЧГРЭС 4" sheetId="63" r:id="rId63"/>
    <sheet name="Школьн. 3" sheetId="64" r:id="rId64"/>
    <sheet name="Школьн. 5" sheetId="65" r:id="rId65"/>
    <sheet name="Щорса 50" sheetId="66" r:id="rId66"/>
    <sheet name="Ю.Ич. 150" sheetId="67" r:id="rId67"/>
    <sheet name="Ю. Ич.177" sheetId="68" r:id="rId68"/>
    <sheet name="Ю. Ич.179" sheetId="69" r:id="rId69"/>
    <sheet name="Ю.Ич. 181" sheetId="70" r:id="rId70"/>
  </sheets>
  <definedNames/>
  <calcPr fullCalcOnLoad="1" fullPrecision="0"/>
</workbook>
</file>

<file path=xl/sharedStrings.xml><?xml version="1.0" encoding="utf-8"?>
<sst xmlns="http://schemas.openxmlformats.org/spreadsheetml/2006/main" count="4561" uniqueCount="254">
  <si>
    <t>Уборка придомовой территории</t>
  </si>
  <si>
    <t xml:space="preserve">Отчет  ООО "УЖХ" по выполнению условий </t>
  </si>
  <si>
    <t>договора управления  многоквартирного дома</t>
  </si>
  <si>
    <t>по статье  "содержание и текущий ремонт"</t>
  </si>
  <si>
    <t>ул. Береговая,   д.  28</t>
  </si>
  <si>
    <t>Общая площадь дома</t>
  </si>
  <si>
    <t>кв.м.</t>
  </si>
  <si>
    <t>Доход:</t>
  </si>
  <si>
    <t>руб.</t>
  </si>
  <si>
    <t>Оплата жильцами составила</t>
  </si>
  <si>
    <t>%</t>
  </si>
  <si>
    <t>Расходы по видам услуг</t>
  </si>
  <si>
    <t>Аварийно-диспетчерская служба</t>
  </si>
  <si>
    <t>Освещение мест общего пользования (Челябэнергосбыт)</t>
  </si>
  <si>
    <t>Уборка лестничных клеток</t>
  </si>
  <si>
    <t>Техническое обслуживание систем: ГВС, ХВС, отопления, канализации, электроснабжения; кровли</t>
  </si>
  <si>
    <t>Вывоз, утилизация мусора (Спецсервис)</t>
  </si>
  <si>
    <t>Обслуживание внутридомового газового оборудования (Севергазком)</t>
  </si>
  <si>
    <t xml:space="preserve">Расходы управления </t>
  </si>
  <si>
    <t>Текущий ремонт и благоустройство</t>
  </si>
  <si>
    <t xml:space="preserve">Начислено  жителям за год </t>
  </si>
  <si>
    <t xml:space="preserve">Дератизация, дезинсекция </t>
  </si>
  <si>
    <t>в том числе: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</si>
  <si>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</si>
  <si>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</si>
  <si>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</si>
  <si>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</si>
  <si>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</si>
  <si>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</si>
  <si>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</si>
  <si>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</si>
  <si>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</si>
  <si>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</si>
  <si>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ул. Боровая,   д.  10</t>
  </si>
  <si>
    <t>Замена канализационных труб, фасонных частей</t>
  </si>
  <si>
    <t xml:space="preserve">    </t>
  </si>
  <si>
    <t>ул. Боровая,   д.  12</t>
  </si>
  <si>
    <t>Откачка подвала</t>
  </si>
  <si>
    <t>Прочистка засоров канализации</t>
  </si>
  <si>
    <t>ул. Боровая,   д.  14</t>
  </si>
  <si>
    <r>
      <t xml:space="preserve">Смена трубы до 1,2м </t>
    </r>
    <r>
      <rPr>
        <sz val="12"/>
        <rFont val="Times New Roman"/>
        <family val="1"/>
      </rPr>
      <t>Ø</t>
    </r>
    <r>
      <rPr>
        <i/>
        <sz val="12"/>
        <rFont val="Times New Roman"/>
        <family val="1"/>
      </rPr>
      <t xml:space="preserve"> 32мм</t>
    </r>
  </si>
  <si>
    <t>ул. Боровая,   д.  15</t>
  </si>
  <si>
    <t>ул. В. Сергеевой ,   д.  19-А</t>
  </si>
  <si>
    <t>ул. В. Сергеевой ,   д.  19-Б</t>
  </si>
  <si>
    <t>ул. Гагарина,   д.  2</t>
  </si>
  <si>
    <t>Установка кранов для спуска воздуха из системы</t>
  </si>
  <si>
    <t>ул. Горелова,   д.  3</t>
  </si>
  <si>
    <t>Укос травы</t>
  </si>
  <si>
    <t>Очистка кровли от снега</t>
  </si>
  <si>
    <t>Замена оконных стекол</t>
  </si>
  <si>
    <t>ул. Горелова,   д.  5</t>
  </si>
  <si>
    <t>Ремонт кровли</t>
  </si>
  <si>
    <t>ул. Горелова,   д.  8</t>
  </si>
  <si>
    <t>Вывоз мусора</t>
  </si>
  <si>
    <t xml:space="preserve">Закрытие чердаков, подвалов </t>
  </si>
  <si>
    <t xml:space="preserve">Замена канализационных труб, фасонных частей </t>
  </si>
  <si>
    <t>Прочистка засора канализационных стояков</t>
  </si>
  <si>
    <t>ул. Горелова,   д. 9</t>
  </si>
  <si>
    <t>ул. Графитовая,   д. 30-А</t>
  </si>
  <si>
    <t>Закрытие чердаков, подвалов</t>
  </si>
  <si>
    <t>ул. Дзержинского,   д.  2</t>
  </si>
  <si>
    <t>Смена дверных петель</t>
  </si>
  <si>
    <t>Прочистка канализации</t>
  </si>
  <si>
    <t>ул. Дзержинского,   д.  3</t>
  </si>
  <si>
    <t>ул. Дзержинского,   д. 4</t>
  </si>
  <si>
    <t>ул. Дзержинского,   д. 5</t>
  </si>
  <si>
    <t>ул. Соймановский ,   д. 15</t>
  </si>
  <si>
    <t>ул. Дзержинского,   д. 6</t>
  </si>
  <si>
    <t>Обслуживание внутридомового газового оборудования                                  (Севергазком)</t>
  </si>
  <si>
    <t>Промывка трубопроводов центрального отопления</t>
  </si>
  <si>
    <t xml:space="preserve">Испытание трубопроводов центрального отопления </t>
  </si>
  <si>
    <t>Расходы по видам услуг:</t>
  </si>
  <si>
    <t>ул. Каолиновая ,   д.  16</t>
  </si>
  <si>
    <t>ул. Каолиновая,   д.  8</t>
  </si>
  <si>
    <t>Частичный ремонт кровли</t>
  </si>
  <si>
    <t>ул. Кооперативная ,   д.  4</t>
  </si>
  <si>
    <t>ул. Кооперативная,   д.  5</t>
  </si>
  <si>
    <t>Замена электрического кабеля</t>
  </si>
  <si>
    <t>ул. Крестьянская ,   д. 144</t>
  </si>
  <si>
    <t>Заделка подвальных окон фанерой</t>
  </si>
  <si>
    <t>ул. Ленина ,   д. 22-А</t>
  </si>
  <si>
    <t>ул. Ленина,   д.  22- Б</t>
  </si>
  <si>
    <t>ул.Ленина,   д.  22-В</t>
  </si>
  <si>
    <t>ул. Ленина ,   д.  24</t>
  </si>
  <si>
    <t>ул. Ленина,   д.  27</t>
  </si>
  <si>
    <t>ул. Ленина,   д. 27-А</t>
  </si>
  <si>
    <t>ул. Ленина,   д. 29</t>
  </si>
  <si>
    <t>ул. Ленина,   д.  31</t>
  </si>
  <si>
    <t>ул. Ленина ,   д. 31-А</t>
  </si>
  <si>
    <t>ул. Ленина ,   д.  33</t>
  </si>
  <si>
    <t>ул. Ленина,   д.  35</t>
  </si>
  <si>
    <t>ул. Ленина ,   д. 37</t>
  </si>
  <si>
    <t>ул. Металлистов,   д. 1-А</t>
  </si>
  <si>
    <t>ул.   Металлургов,   д.  2</t>
  </si>
  <si>
    <t>ул. Освобождение Урала ,   д.  4</t>
  </si>
  <si>
    <t>Укрепление оконных и дверных коробок</t>
  </si>
  <si>
    <t>ул. Победы,   д.  1</t>
  </si>
  <si>
    <t>ул. Победы,   д.  2-А</t>
  </si>
  <si>
    <t>ул. Победы,   д.  2-Б</t>
  </si>
  <si>
    <t>ул. Победы,   д.  2-В</t>
  </si>
  <si>
    <t>ул. Победы,   д.  2-Г</t>
  </si>
  <si>
    <t>Прочистка засора канализации</t>
  </si>
  <si>
    <t>ул. Победы ,   д.  4</t>
  </si>
  <si>
    <t>ул. Победы,   д.  4-Б</t>
  </si>
  <si>
    <t>ул. Победы,   д.  5</t>
  </si>
  <si>
    <t>ул. Победы,   д.  7</t>
  </si>
  <si>
    <t>ул. Победы,   д.  8</t>
  </si>
  <si>
    <t>ул. Победы,   д.  58</t>
  </si>
  <si>
    <t>ул. Республики,   д.  5</t>
  </si>
  <si>
    <t>ул. Республики,   д.  6</t>
  </si>
  <si>
    <t>ул. Республики,   д.  7</t>
  </si>
  <si>
    <t>ул. Республики,   д.  8</t>
  </si>
  <si>
    <t>ул. Свердлова ,   д.  115</t>
  </si>
  <si>
    <t>ул. Свердлова,   д.  133-А</t>
  </si>
  <si>
    <t>ул. Свердлова ,   д.  135</t>
  </si>
  <si>
    <t>ул. Свердлова,   д.  92</t>
  </si>
  <si>
    <t>ул. Соц. Штурма,   д.  3-А</t>
  </si>
  <si>
    <t>ул. Соц. Штурма,   д. 3-Б</t>
  </si>
  <si>
    <t>ул. ЧГРЭС,   д.  4</t>
  </si>
  <si>
    <t>ул. Школьная ,   д.  3</t>
  </si>
  <si>
    <t>ул.  Школьная ,   д.  5</t>
  </si>
  <si>
    <t>Ремонт деревянных ступеней</t>
  </si>
  <si>
    <t>ул. Щорса,   д.  50</t>
  </si>
  <si>
    <t>ул. Ю. Ичевой ,   д.  150</t>
  </si>
  <si>
    <t>ул. Ю.  Ичевой ,   д.  179</t>
  </si>
  <si>
    <t>ул. Ю.  Ичевой ,   д.  177</t>
  </si>
  <si>
    <t>ул. Ю. Ичевой ,   д.  181</t>
  </si>
  <si>
    <t>договоров  управления  многоквартирных домов</t>
  </si>
  <si>
    <t xml:space="preserve">Сводный отчет  ООО "УЖХ" по выполнению условий </t>
  </si>
  <si>
    <t>1.</t>
  </si>
  <si>
    <t>2.</t>
  </si>
  <si>
    <t>Остаток средств  на 01.01.2013г.</t>
  </si>
  <si>
    <t>Задолженность жильцов за коммунальные услуги на  01.03.2013г.  составляет:</t>
  </si>
  <si>
    <t>Изготовление и крепление доски объявлений</t>
  </si>
  <si>
    <t>Ремонт отмостки</t>
  </si>
  <si>
    <t>Ремонт подъездов</t>
  </si>
  <si>
    <t>Замена электропровода в подвале</t>
  </si>
  <si>
    <t xml:space="preserve">Замена трубопроводов отопления </t>
  </si>
  <si>
    <t>Замена оконных стекол в подъездах</t>
  </si>
  <si>
    <t>Замена трубопроводов ХВС</t>
  </si>
  <si>
    <t>Наполнение песком песочниц</t>
  </si>
  <si>
    <t>Замена тепловой изоляции труб отопления</t>
  </si>
  <si>
    <t>Ремонт крыльца</t>
  </si>
  <si>
    <t>Замена электрокабеля</t>
  </si>
  <si>
    <t xml:space="preserve">Вывоз мусора </t>
  </si>
  <si>
    <t xml:space="preserve">Начислено  за год </t>
  </si>
  <si>
    <t>Ремонт цоколя</t>
  </si>
  <si>
    <t>Прочистка засора  канализации</t>
  </si>
  <si>
    <t>Замена петель и  замка навесного</t>
  </si>
  <si>
    <t xml:space="preserve">Наполнение песком песочниц </t>
  </si>
  <si>
    <t>Замена тепловой изоляции  труб отопления</t>
  </si>
  <si>
    <t xml:space="preserve">Ремонт системы отопления с заменой вентилей </t>
  </si>
  <si>
    <t xml:space="preserve">Обслуживание газовых емкостей до кранов на вводе в дом </t>
  </si>
  <si>
    <t>Ремонт и изготовление скамеек</t>
  </si>
  <si>
    <t>Ремонт качелей</t>
  </si>
  <si>
    <t>ул. Гагарина,   д.  4</t>
  </si>
  <si>
    <t>Отклонение</t>
  </si>
  <si>
    <t>за 2013 год.</t>
  </si>
  <si>
    <t>Смена параллельной задвижки</t>
  </si>
  <si>
    <t>Смена вентилей</t>
  </si>
  <si>
    <t>Задолженность жильцов за коммунальные услуги на  01.03.2014г.  составляет:</t>
  </si>
  <si>
    <t>Остаток средств  на 01.01.2014г.</t>
  </si>
  <si>
    <t>Остаток средств  на 01.01.2014г..</t>
  </si>
  <si>
    <t>Механизарованная уборка снега</t>
  </si>
  <si>
    <t>Замена дверного блока с учетом его изготовления</t>
  </si>
  <si>
    <t>Частичный ремонт крыши</t>
  </si>
  <si>
    <t>Откачка воды из подвала</t>
  </si>
  <si>
    <t>Ремонт сетей ХВС в подвале</t>
  </si>
  <si>
    <t>Замена дверного полотна с учетом его изготовления</t>
  </si>
  <si>
    <t>Частичный ремонт стены в подвале</t>
  </si>
  <si>
    <t>Восстановление подъездного отопления</t>
  </si>
  <si>
    <r>
      <t xml:space="preserve">Смена трубы ХВС, ГВС  </t>
    </r>
    <r>
      <rPr>
        <sz val="12"/>
        <rFont val="Times New Roman"/>
        <family val="1"/>
      </rPr>
      <t>Ø</t>
    </r>
    <r>
      <rPr>
        <i/>
        <sz val="12"/>
        <rFont val="Times New Roman"/>
        <family val="1"/>
      </rPr>
      <t xml:space="preserve"> 50мм</t>
    </r>
  </si>
  <si>
    <t>Подчеканка раструбов канализационных труб</t>
  </si>
  <si>
    <t xml:space="preserve">Монтаж электропровода </t>
  </si>
  <si>
    <t>Замена стояков ГВС, ХВС , канализации</t>
  </si>
  <si>
    <t>Ремонт сетей ГВС</t>
  </si>
  <si>
    <t>Ремонт межпанельных швов</t>
  </si>
  <si>
    <t>Установка навесов на дверях</t>
  </si>
  <si>
    <t>Покупка, установка насоса</t>
  </si>
  <si>
    <t>Очиска кровли от снега, сосулек</t>
  </si>
  <si>
    <t>Демонтаж , монтаж водоподогревателя</t>
  </si>
  <si>
    <t>Покупка и установка насоса в подвале</t>
  </si>
  <si>
    <t>Закрытие чердаков и  подвалов</t>
  </si>
  <si>
    <t>Задолженность жильцов за ЖКУ на  01.03.2014г. составляет:</t>
  </si>
  <si>
    <t>Закрытие чердака</t>
  </si>
  <si>
    <t>Изготовление и установка перил у подъезда</t>
  </si>
  <si>
    <t>Косметический ремонт подъездов</t>
  </si>
  <si>
    <t>за  11  месяцев  2013 года.</t>
  </si>
  <si>
    <t xml:space="preserve">Замена ввода ХВС </t>
  </si>
  <si>
    <t>Замена стояков ХВС, ГВС на м/пропиленовые трубы</t>
  </si>
  <si>
    <t>Ремонт фасада, цоколя</t>
  </si>
  <si>
    <t>Ремонт дверного шарнира</t>
  </si>
  <si>
    <t>Демонтаж, монтаж водоподогревателя (ловаля)</t>
  </si>
  <si>
    <t>Ремонт системы отопления</t>
  </si>
  <si>
    <t>Заделка подвальных окон решеткой</t>
  </si>
  <si>
    <t>Ремонт теплоузла, замена ввода</t>
  </si>
  <si>
    <t>Смена радиаторного блока</t>
  </si>
  <si>
    <t>Ремонт пола в подъезде</t>
  </si>
  <si>
    <t>Восстановление разрушенной тепловой изоляции</t>
  </si>
  <si>
    <t>Скалывание сосулек с кромки кровли</t>
  </si>
  <si>
    <t>Замена бруска на кровле</t>
  </si>
  <si>
    <t>Замена стояка ХВС</t>
  </si>
  <si>
    <t>Ремонт сетей ХВС</t>
  </si>
  <si>
    <t>Замена петель и навесного замка</t>
  </si>
  <si>
    <t>Замена сетей ХВС, ГВС, канализации</t>
  </si>
  <si>
    <t xml:space="preserve">Ремонт сетей ХВС </t>
  </si>
  <si>
    <t xml:space="preserve">Ремонт конька </t>
  </si>
  <si>
    <t>Ремонт скамеек</t>
  </si>
  <si>
    <t xml:space="preserve">Сварка на входной двери </t>
  </si>
  <si>
    <t>Пробивка отверстия 300*300</t>
  </si>
  <si>
    <t>Частичная побелка фасада</t>
  </si>
  <si>
    <t>Частичный ремонт штукатурки (1 подъезд II этаж)</t>
  </si>
  <si>
    <t>Замена канализационных труб в подвале</t>
  </si>
  <si>
    <t>Ремонт конька</t>
  </si>
  <si>
    <t>Частичное бетонирование отмостки</t>
  </si>
  <si>
    <t>Механизированная уборка снега</t>
  </si>
  <si>
    <t xml:space="preserve">Замена системы канализации в подвале </t>
  </si>
  <si>
    <t>Изготовление и замена дверной коробки в 1 подъезд</t>
  </si>
  <si>
    <t>Установка водонагревателей в 2011г.</t>
  </si>
  <si>
    <t>Ремонт насоса</t>
  </si>
  <si>
    <t xml:space="preserve">Ремонт цоколя, отмостки </t>
  </si>
  <si>
    <t>Прочистка вентиляционных каналов</t>
  </si>
  <si>
    <t>Установка насоса</t>
  </si>
  <si>
    <t>за 11 месяцев  2013 года.</t>
  </si>
  <si>
    <t xml:space="preserve">Прокладка кабеля </t>
  </si>
  <si>
    <t>Замена ввода ХВС</t>
  </si>
  <si>
    <t>Изготовление и крепление решеток на подвальное окно</t>
  </si>
  <si>
    <t>Сварка навеса над входной дверью</t>
  </si>
  <si>
    <t>Ремонт цоколя и отмостки</t>
  </si>
  <si>
    <t>Очистка снега с крыши</t>
  </si>
  <si>
    <t xml:space="preserve">Изготовление и установка предомового ограждения </t>
  </si>
  <si>
    <t>Ремонт перил в подъезде</t>
  </si>
  <si>
    <t>Скалывание сосулек с кромки крыши</t>
  </si>
  <si>
    <r>
      <t xml:space="preserve">Смена трубы ХВС, ГВС  </t>
    </r>
    <r>
      <rPr>
        <sz val="12"/>
        <rFont val="Times New Roman"/>
        <family val="1"/>
      </rPr>
      <t>Ø</t>
    </r>
    <r>
      <rPr>
        <i/>
        <sz val="12"/>
        <rFont val="Times New Roman"/>
        <family val="1"/>
      </rPr>
      <t xml:space="preserve">  до 50мм</t>
    </r>
  </si>
  <si>
    <t xml:space="preserve">Замена стояка ХВС </t>
  </si>
  <si>
    <t>Ремонт люка</t>
  </si>
  <si>
    <t xml:space="preserve">Прочистка засора канализации </t>
  </si>
  <si>
    <t>Ремонт системы ХВС</t>
  </si>
  <si>
    <t xml:space="preserve">Закрытие чердаков и повалов  </t>
  </si>
  <si>
    <t>Изготовление и установка металлических решеток на подвальные окна</t>
  </si>
  <si>
    <t>Частичная замена проводов, установка выключателей</t>
  </si>
  <si>
    <t>Прочистка засора вентиляционных  каналов</t>
  </si>
  <si>
    <t>Утепление потолочного перекрытия на чердаке</t>
  </si>
  <si>
    <t>Приобретение материалов для косметического ремонта III подъезда</t>
  </si>
  <si>
    <t>Ремонт крыши над входом в подвал</t>
  </si>
  <si>
    <t>Сварка опоры козырька у крыльца</t>
  </si>
  <si>
    <t>Ремонт и герметизация межпанельных швов</t>
  </si>
  <si>
    <t>Запенили швы на парапетах крыши</t>
  </si>
  <si>
    <t>Смена пола в подъезде</t>
  </si>
  <si>
    <t>Прочистка и ремонт вентиляционных каналов</t>
  </si>
  <si>
    <t xml:space="preserve">Заделка отверстий после замены труб </t>
  </si>
  <si>
    <r>
      <t xml:space="preserve">Смена трубы ХВС, ГВС </t>
    </r>
    <r>
      <rPr>
        <sz val="12"/>
        <rFont val="Times New Roman"/>
        <family val="1"/>
      </rPr>
      <t>Ø до</t>
    </r>
    <r>
      <rPr>
        <i/>
        <sz val="12"/>
        <rFont val="Times New Roman"/>
        <family val="1"/>
      </rPr>
      <t xml:space="preserve"> 50мм</t>
    </r>
  </si>
  <si>
    <r>
      <t xml:space="preserve">Смена трубы ХВС </t>
    </r>
    <r>
      <rPr>
        <sz val="12"/>
        <rFont val="Times New Roman"/>
        <family val="1"/>
      </rPr>
      <t>Ø до</t>
    </r>
    <r>
      <rPr>
        <i/>
        <sz val="12"/>
        <rFont val="Times New Roman"/>
        <family val="1"/>
      </rPr>
      <t xml:space="preserve"> 50мм</t>
    </r>
  </si>
  <si>
    <t>Замена электрического провода марки ВВГ 3*2,5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</si>
</sst>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_р_."/>
  </numFmts>
  <fonts count="1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71" fontId="9" fillId="0" borderId="1" xfId="19" applyFont="1" applyBorder="1" applyAlignment="1">
      <alignment horizontal="center"/>
    </xf>
    <xf numFmtId="171" fontId="0" fillId="0" borderId="1" xfId="19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justify"/>
    </xf>
    <xf numFmtId="2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2" fontId="8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171" fontId="5" fillId="0" borderId="1" xfId="19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wrapText="1"/>
    </xf>
    <xf numFmtId="2" fontId="1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H11" sqref="H11"/>
    </sheetView>
  </sheetViews>
  <sheetFormatPr defaultColWidth="9.140625" defaultRowHeight="12.75"/>
  <cols>
    <col min="1" max="1" width="5.140625" style="0" customWidth="1"/>
    <col min="2" max="2" width="56.8515625" style="0" customWidth="1"/>
    <col min="3" max="3" width="0.13671875" style="0" hidden="1" customWidth="1"/>
    <col min="4" max="4" width="15.421875" style="0" hidden="1" customWidth="1"/>
    <col min="5" max="5" width="18.57421875" style="16" customWidth="1"/>
    <col min="6" max="6" width="15.421875" style="0" customWidth="1"/>
    <col min="7" max="8" width="12.28125" style="0" customWidth="1"/>
  </cols>
  <sheetData>
    <row r="1" spans="1:5" ht="15.75">
      <c r="A1" s="67" t="s">
        <v>128</v>
      </c>
      <c r="B1" s="67"/>
      <c r="C1" s="67"/>
      <c r="D1" s="67"/>
      <c r="E1" s="67"/>
    </row>
    <row r="2" spans="1:5" ht="15.75">
      <c r="A2" s="67" t="s">
        <v>127</v>
      </c>
      <c r="B2" s="67"/>
      <c r="C2" s="67"/>
      <c r="D2" s="67"/>
      <c r="E2" s="67"/>
    </row>
    <row r="3" spans="1:5" ht="15.75">
      <c r="A3" s="67" t="s">
        <v>3</v>
      </c>
      <c r="B3" s="67"/>
      <c r="C3" s="67"/>
      <c r="D3" s="67"/>
      <c r="E3" s="67"/>
    </row>
    <row r="4" spans="1:23" ht="15.75" customHeight="1">
      <c r="A4" s="68" t="s">
        <v>157</v>
      </c>
      <c r="B4" s="68"/>
      <c r="C4" s="68"/>
      <c r="D4" s="68"/>
      <c r="E4" s="68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26.25" customHeight="1"/>
    <row r="6" spans="1:8" ht="15.75">
      <c r="A6" s="20" t="s">
        <v>129</v>
      </c>
      <c r="B6" s="18" t="s">
        <v>20</v>
      </c>
      <c r="C6" s="19">
        <f>'Берег. 28'!C10+'Боров.10'!C10+'Боров.12'!C10+'Боров.14'!C10+'Боров.15'!C10+'В.Серг.19а'!C10+'В.Серг. 19б'!C10+Гагарина2!C10+'Горелова 3'!C10+Горелова5!C10+'Горелова 8'!C10+'Горелова 9'!C10+'Граф.30а'!C10+'Дзерж.2'!C10+'Дзерж.3'!C10+'Дзерж.4'!C10+'Дзерж.5'!C10+'Дзерж.6'!C10+'Каолин. 16'!C10+'Каолин.8'!C10+'Коопер.4'!C10+'Коопер.5'!C10+'Крест.144'!C10+'Ленин.22а'!C10+'Ленин.22б'!C10+'Ленин. 22в'!C10+'Ленин.24'!C10+'Ленин.27'!C10+'Ленин.27а'!C10+'Ленин.29'!C10+'Ленин. 31'!C10+'Ленин.31 А '!C10+'Ленин. 33'!C10+'Ленин. 35'!C10+'Ленин.37'!C10+'Метал. 1А'!C10+'Металл. 2'!C10+'О. Урала 4'!C10+'Побед. 1'!C10+'Побед.2А'!C10+'Побед.2Б'!C10+'Побед.2В'!C10+'Побед.2Г'!C10+'Побед. 4'!C10+'Побед.4 Б'!C10+'Побед. 5'!C10+'Побед. 7'!C10+'Побед.8'!C10+'Побед. 58'!C10+'Респ. 5'!C10+'Респ.6'!C10+'Респ.7'!C10+'Респ. 8'!C10+'Сверд. 115'!C10+'Сверд.133А'!C10+'Сверд.135'!C10+'СВерд. 92'!C10+'Сойман.15'!C10+'Соц.Шт. 3А'!C10+'Соц. Шт. 3Б'!C10+'ЧГРЭС 4'!C10+'Школьн. 3'!C10+'Школьн. 5'!C10+'Щорса 50'!C10+'Ю.Ич. 150'!C10+'Ю. Ич.177'!C10</f>
        <v>11400982.86</v>
      </c>
      <c r="D6" s="19">
        <f>'Ю. Ич.179'!C10+'Ю.Ич. 181'!C10</f>
        <v>876123.96</v>
      </c>
      <c r="E6" s="22">
        <f>C6+D6</f>
        <v>12277106.82</v>
      </c>
      <c r="F6" s="65" t="s">
        <v>156</v>
      </c>
      <c r="G6" s="9"/>
      <c r="H6" s="9"/>
    </row>
    <row r="7" spans="1:6" ht="12.75">
      <c r="A7" s="17"/>
      <c r="B7" s="17"/>
      <c r="C7" s="17"/>
      <c r="D7" s="17"/>
      <c r="E7" s="20"/>
      <c r="F7" s="17"/>
    </row>
    <row r="8" spans="1:6" ht="12.75" hidden="1">
      <c r="A8" s="17"/>
      <c r="B8" s="17"/>
      <c r="C8" s="17"/>
      <c r="D8" s="17"/>
      <c r="E8" s="20"/>
      <c r="F8" s="17"/>
    </row>
    <row r="9" spans="1:6" ht="12.75" hidden="1">
      <c r="A9" s="17"/>
      <c r="B9" s="17"/>
      <c r="C9" s="17"/>
      <c r="D9" s="17"/>
      <c r="E9" s="20"/>
      <c r="F9" s="17"/>
    </row>
    <row r="10" spans="1:6" ht="15.75">
      <c r="A10" s="28" t="s">
        <v>130</v>
      </c>
      <c r="B10" s="18" t="s">
        <v>71</v>
      </c>
      <c r="C10" s="19">
        <f>'Берег. 28'!C12+'Боров.10'!C12+'Боров.12'!C12+'Боров.14'!C12+'Боров.15'!C12+'В.Серг.19а'!C12+'В.Серг. 19б'!C12+Гагарина2!C12+'Горелова 3'!C12+Горелова5!C12+'Горелова 8'!C12+'Горелова 9'!C12+'Граф.30а'!C12+'Дзерж.2'!C12+'Дзерж.3'!C12+'Дзерж.4'!C12+'Дзерж.5'!C12+'Дзерж.6'!C12+'Каолин. 16'!C12+'Каолин.8'!C12+'Коопер.4'!C12+'Коопер.5'!C12+'Крест.144'!C12+'Ленин.22а'!C12+'Ленин.22б'!C12+'Ленин. 22в'!C12+'Ленин.24'!C12</f>
        <v>5480566.05</v>
      </c>
      <c r="D10" s="19">
        <f>+'Ленин.27'!C12+'Ленин.27а'!C12+'Ленин.29'!C12+'Ленин. 31'!C12+'Ленин.31 А '!C12+'Ленин. 33'!C12+'Ленин. 35'!C12+'Ленин.37'!C12+'Метал. 1А'!C12+'Металл. 2'!C12+'О. Урала 4'!C12+'Побед. 1'!C12+'Побед.2А'!C12+'Побед.2Б'!C12+'Побед.2В'!C12+'Побед.2Г'!C12+'Побед. 4'!C12+'Побед.4 Б'!C12+'Побед. 5'!C12+'Побед. 7'!C12+'Побед.8'!C12+'Побед. 58'!C12+'Респ. 5'!C12+'Респ.6'!C12+'Респ.7'!C12+'Респ. 8'!C12+'Сверд. 115'!C12+'Сверд.133А'!C12+'Сверд.135'!C12+'СВерд. 92'!C12+'Сойман.15'!C12+'Соц.Шт. 3А'!C12+'Соц. Шт. 3Б'!C12+'ЧГРЭС 4'!C12+'Школьн. 3'!C12+'Школьн. 5'!C12+'Щорса 50'!C12+'Ю.Ич. 150'!C12+'Ю. Ич.177'!C12+'Ю. Ич.179'!C12+'Ю.Ич. 181'!C12</f>
        <v>6799792.91</v>
      </c>
      <c r="E10" s="22">
        <f>C10+D10</f>
        <v>12280358.96</v>
      </c>
      <c r="F10" s="66">
        <f>E6-E10</f>
        <v>-3252.14</v>
      </c>
    </row>
    <row r="11" spans="1:6" ht="18.75" customHeight="1">
      <c r="A11" s="31" t="s">
        <v>23</v>
      </c>
      <c r="B11" s="21" t="s">
        <v>12</v>
      </c>
      <c r="C11" s="19">
        <f>'Берег. 28'!C13+'Боров.10'!C13+'Боров.12'!C13+'Боров.14'!C13+'Боров.15'!C13+'В.Серг.19а'!C13+'В.Серг. 19б'!C13+Гагарина2!C13+'Горелова 3'!C13+Горелова5!C13+'Горелова 8'!C13+'Горелова 9'!C13+'Граф.30а'!C13+'Дзерж.2'!C13+'Дзерж.3'!C13+'Дзерж.4'!C13+'Дзерж.5'!C13+'Дзерж.6'!C13+'Каолин. 16'!C13+'Каолин.8'!C13+'Коопер.4'!C13+'Коопер.5'!C13+'Крест.144'!C13+'Ленин.22а'!C13+'Ленин.22б'!C13+'Ленин. 22в'!C13+'Ленин.24'!C13</f>
        <v>910614.87</v>
      </c>
      <c r="D11" s="19">
        <f>+'Ленин.27'!C13+'Ленин.27а'!C13+'Ленин.29'!C13+'Ленин. 31'!C13+'Ленин.31 А '!C13+'Ленин. 33'!C13+'Ленин. 35'!C13+'Ленин.37'!C13+'Метал. 1А'!C13+'Металл. 2'!C13+'О. Урала 4'!C13+'Побед. 1'!C13+'Побед.2А'!C13+'Побед.2Б'!C13+'Побед.2В'!C13+'Побед.2Г'!C13+'Побед. 4'!C13+'Побед.4 Б'!C13+'Побед. 5'!C13+'Побед. 7'!C13+'Побед.8'!C13+'Побед. 58'!C13+'Респ. 5'!C13+'Респ.6'!C13+'Респ.7'!C13+'Респ. 8'!C13+'Сверд. 115'!C13+'Сверд.133А'!C13+'Сверд.135'!C13+'СВерд. 92'!C13+'Сойман.15'!C13+'Соц.Шт. 3А'!C13+'Соц. Шт. 3Б'!C13+'ЧГРЭС 4'!C13+'Школьн. 3'!C13+'Школьн. 5'!C13+'Щорса 50'!C13+'Ю.Ич. 150'!C13+'Ю. Ич.177'!C13+'Ю. Ич.179'!C13+'Ю.Ич. 181'!C13</f>
        <v>1100113.37</v>
      </c>
      <c r="E11" s="23">
        <f>C11+D11</f>
        <v>2010728.24</v>
      </c>
      <c r="F11" s="17"/>
    </row>
    <row r="12" spans="1:6" ht="20.25" customHeight="1">
      <c r="A12" s="31" t="s">
        <v>24</v>
      </c>
      <c r="B12" s="21" t="s">
        <v>13</v>
      </c>
      <c r="C12" s="19">
        <f>'Берег. 28'!C14+'Боров.10'!C14+'Боров.12'!C14+'Боров.14'!C14+'Боров.15'!C14+'В.Серг.19а'!C14+'В.Серг. 19б'!C14+Гагарина2!C14+'Горелова 3'!C14+Горелова5!C14+'Горелова 8'!C14+'Горелова 9'!C14+'Граф.30а'!C14+'Дзерж.2'!C14+'Дзерж.3'!C14+'Дзерж.4'!C14+'Дзерж.5'!C14+'Дзерж.6'!C14+'Каолин. 16'!C14+'Каолин.8'!C14+'Коопер.4'!C14+'Коопер.5'!C14+'Крест.144'!C14+'Ленин.22а'!C14+'Ленин.22б'!C14+'Ленин. 22в'!C14+'Ленин.24'!C14</f>
        <v>147396</v>
      </c>
      <c r="D12" s="19">
        <f>+'Ленин.27'!C14+'Ленин.27а'!C14+'Ленин.29'!C14+'Ленин. 31'!C14+'Ленин.31 А '!C14+'Ленин. 33'!C14+'Ленин. 35'!C14+'Ленин.37'!C14+'Метал. 1А'!C14+'Металл. 2'!C14+'О. Урала 4'!C14+'Побед. 1'!C14+'Побед.2А'!C14+'Побед.2Б'!C14+'Побед.2В'!C14+'Побед.2Г'!C14+'Побед. 4'!C14+'Побед.4 Б'!C14+'Побед. 5'!C14+'Побед. 7'!C14+'Побед.8'!C14+'Побед. 58'!C14+'Респ. 5'!C14+'Респ.6'!C14+'Респ.7'!C14+'Респ. 8'!C14+'Сверд. 115'!C14+'Сверд.133А'!C14+'Сверд.135'!C14+'СВерд. 92'!C14+'Сойман.15'!C14+'Соц.Шт. 3А'!C14+'Соц. Шт. 3Б'!C14+'ЧГРЭС 4'!C14+'Школьн. 3'!C14+'Школьн. 5'!C14+'Щорса 50'!C14+'Ю.Ич. 150'!C14+'Ю. Ич.177'!C14+'Ю. Ич.179'!C14+'Ю.Ич. 181'!C14</f>
        <v>162017.37</v>
      </c>
      <c r="E12" s="23">
        <f aca="true" t="shared" si="0" ref="E12:E20">C12+D12</f>
        <v>309413.37</v>
      </c>
      <c r="F12" s="17"/>
    </row>
    <row r="13" spans="1:6" ht="15.75">
      <c r="A13" s="31" t="s">
        <v>25</v>
      </c>
      <c r="B13" s="21" t="s">
        <v>14</v>
      </c>
      <c r="C13" s="19">
        <f>'Берег. 28'!C15+'Боров.10'!C15+'Боров.12'!C15+'Боров.14'!C15+'Боров.15'!C15+'В.Серг.19а'!C15+'В.Серг. 19б'!C15+Гагарина2!C15+'Горелова 3'!C15+Горелова5!C15+'Горелова 8'!C15+'Горелова 9'!C15+'Граф.30а'!C15+'Дзерж.2'!C15+'Дзерж.3'!C15+'Дзерж.4'!C15+'Дзерж.5'!C15+'Дзерж.6'!C15+'Каолин. 16'!C15+'Каолин.8'!C15+'Коопер.4'!C15+'Коопер.5'!C15+'Крест.144'!C15+'Ленин.22а'!C15+'Ленин.22б'!C15+'Ленин. 22в'!C15+'Ленин.24'!C15</f>
        <v>74095.43</v>
      </c>
      <c r="D13" s="19">
        <f>+'Ленин.27'!C15+'Ленин.27а'!C15+'Ленин.29'!C15+'Ленин. 31'!C15+'Ленин.31 А '!C15+'Ленин. 33'!C15+'Ленин. 35'!C15+'Ленин.37'!C15+'Метал. 1А'!C15+'Металл. 2'!C15+'О. Урала 4'!C15+'Побед. 1'!C15+'Побед.2А'!C15+'Побед.2Б'!C15+'Побед.2В'!C15+'Побед.2Г'!C15+'Побед. 4'!C15+'Побед.4 Б'!C15+'Побед. 5'!C15+'Побед. 7'!C15+'Побед.8'!C15+'Побед. 58'!C15+'Респ. 5'!C15+'Респ.6'!C15+'Респ.7'!C15+'Респ. 8'!C15+'Сверд. 115'!C15+'Сверд.133А'!C15+'Сверд.135'!C15+'СВерд. 92'!C15+'Сойман.15'!C15+'Соц.Шт. 3А'!C15+'Соц. Шт. 3Б'!C15+'ЧГРЭС 4'!C15+'Школьн. 3'!C15+'Школьн. 5'!C15+'Щорса 50'!C15+'Ю.Ич. 150'!C15+'Ю. Ич.177'!C15+'Ю. Ич.179'!C15+'Ю.Ич. 181'!C15</f>
        <v>165215</v>
      </c>
      <c r="E13" s="23">
        <f t="shared" si="0"/>
        <v>239310.43</v>
      </c>
      <c r="F13" s="17"/>
    </row>
    <row r="14" spans="1:6" ht="21.75" customHeight="1">
      <c r="A14" s="31" t="s">
        <v>26</v>
      </c>
      <c r="B14" s="21" t="s">
        <v>0</v>
      </c>
      <c r="C14" s="19">
        <f>'Берег. 28'!C16+'Боров.10'!C16+'Боров.12'!C16+'Боров.14'!C16+'Боров.15'!C16+'В.Серг.19а'!C16+'В.Серг. 19б'!C16+Гагарина2!C16+'Горелова 3'!C16+Горелова5!C16+'Горелова 8'!C16+'Горелова 9'!C16+'Граф.30а'!C16+'Дзерж.2'!C16+'Дзерж.3'!C16+'Дзерж.4'!C16+'Дзерж.5'!C16+'Дзерж.6'!C16+'Каолин. 16'!C16+'Каолин.8'!C16+'Коопер.4'!C16+'Коопер.5'!C16+'Крест.144'!C16+'Ленин.22а'!C16+'Ленин.22б'!C16+'Ленин. 22в'!C16+'Ленин.24'!C16</f>
        <v>403306.2</v>
      </c>
      <c r="D14" s="19">
        <f>+'Ленин.27'!C16+'Ленин.27а'!C16+'Ленин.29'!C16+'Ленин. 31'!C16+'Ленин.31 А '!C16+'Ленин. 33'!C16+'Ленин. 35'!C16+'Ленин.37'!C16+'Метал. 1А'!C16+'Металл. 2'!C16+'О. Урала 4'!C16+'Побед. 1'!C16+'Побед.2А'!C16+'Побед.2Б'!C16+'Побед.2В'!C16+'Побед.2Г'!C16+'Побед. 4'!C16+'Побед.4 Б'!C16+'Побед. 5'!C16+'Побед. 7'!C16+'Побед.8'!C16+'Побед. 58'!C16+'Респ. 5'!C16+'Респ.6'!C16+'Респ.7'!C16+'Респ. 8'!C16+'Сверд. 115'!C16+'Сверд.133А'!C16+'Сверд.135'!C16+'СВерд. 92'!C16+'Сойман.15'!C16+'Соц.Шт. 3А'!C16+'Соц. Шт. 3Б'!C16+'ЧГРЭС 4'!C16+'Школьн. 3'!C16+'Школьн. 5'!C16+'Щорса 50'!C16+'Ю.Ич. 150'!C16+'Ю. Ич.177'!C16+'Ю. Ич.179'!C16+'Ю.Ич. 181'!C16</f>
        <v>486892.16</v>
      </c>
      <c r="E14" s="23">
        <f t="shared" si="0"/>
        <v>890198.36</v>
      </c>
      <c r="F14" s="17"/>
    </row>
    <row r="15" spans="1:6" ht="32.25" customHeight="1">
      <c r="A15" s="33" t="s">
        <v>27</v>
      </c>
      <c r="B15" s="21" t="s">
        <v>15</v>
      </c>
      <c r="C15" s="19">
        <f>'Берег. 28'!C17+'Боров.10'!C17+'Боров.12'!C17+'Боров.14'!C17+'Боров.15'!C17+'В.Серг.19а'!C17+'В.Серг. 19б'!C17+Гагарина2!C17+'Горелова 3'!C17+Горелова5!C17+'Горелова 8'!C17+'Горелова 9'!C17+'Граф.30а'!C17+'Дзерж.2'!C17+'Дзерж.3'!C17+'Дзерж.4'!C17+'Дзерж.5'!C17+'Дзерж.6'!C17+'Каолин. 16'!C17+'Каолин.8'!C17+'Коопер.4'!C17+'Коопер.5'!C17+'Крест.144'!C17+'Ленин.22а'!C17+'Ленин.22б'!C17+'Ленин. 22в'!C17+'Ленин.24'!C17</f>
        <v>975505.68</v>
      </c>
      <c r="D15" s="19">
        <f>+'Ленин.27'!C17+'Ленин.27а'!C17+'Ленин.29'!C17+'Ленин. 31'!C17+'Ленин.31 А '!C17+'Ленин. 33'!C17+'Ленин. 35'!C17+'Ленин.37'!C17+'Метал. 1А'!C17+'Металл. 2'!C17+'О. Урала 4'!C17+'Побед. 1'!C17+'Побед.2А'!C17+'Побед.2Б'!C17+'Побед.2В'!C17+'Побед.2Г'!C17+'Побед. 4'!C17+'Побед.4 Б'!C17+'Побед. 5'!C17+'Побед. 7'!C17+'Побед.8'!C17+'Побед. 58'!C17+'Респ. 5'!C17+'Респ.6'!C17+'Респ.7'!C17+'Респ. 8'!C17+'Сверд. 115'!C17+'Сверд.133А'!C17+'Сверд.135'!C17+'СВерд. 92'!C17+'Сойман.15'!C17+'Соц.Шт. 3А'!C17+'Соц. Шт. 3Б'!C17+'ЧГРЭС 4'!C17+'Школьн. 3'!C17+'Школьн. 5'!C17+'Щорса 50'!C17+'Ю.Ич. 150'!C17+'Ю. Ич.177'!C17+'Ю. Ич.179'!C17+'Ю.Ич. 181'!C17</f>
        <v>1145905.2</v>
      </c>
      <c r="E15" s="23">
        <f>C15+D15</f>
        <v>2121410.88</v>
      </c>
      <c r="F15" s="17"/>
    </row>
    <row r="16" spans="1:6" ht="23.25" customHeight="1">
      <c r="A16" s="31" t="s">
        <v>28</v>
      </c>
      <c r="B16" s="21" t="s">
        <v>16</v>
      </c>
      <c r="C16" s="19">
        <f>'Берег. 28'!C18+'Боров.10'!C18+'Боров.12'!C18+'Боров.14'!C18+'Боров.15'!C18+'В.Серг.19а'!C18+'В.Серг. 19б'!C18+Гагарина2!C18+'Горелова 3'!C18+Горелова5!C18+'Горелова 8'!C18+'Горелова 9'!C18+'Граф.30а'!C18+'Дзерж.2'!C18+'Дзерж.3'!C18+'Дзерж.4'!C18+'Дзерж.5'!C18+'Дзерж.6'!C18+'Каолин. 16'!C18+'Каолин.8'!C18+'Коопер.4'!C18+'Коопер.5'!C18+'Крест.144'!C18+'Ленин.22а'!C18+'Ленин.22б'!C18+'Ленин. 22в'!C18+'Ленин.24'!C18</f>
        <v>536592.35</v>
      </c>
      <c r="D16" s="19">
        <f>+'Ленин.27'!C18+'Ленин.27а'!C18+'Ленин.29'!C18+'Ленин. 31'!C18+'Ленин.31 А '!C18+'Ленин. 33'!C18+'Ленин. 35'!C18+'Ленин.37'!C18+'Метал. 1А'!C18+'Металл. 2'!C18+'О. Урала 4'!C18+'Побед. 1'!C18+'Побед.2А'!C18+'Побед.2Б'!C18+'Побед.2В'!C18+'Побед.2Г'!C18+'Побед. 4'!C18+'Побед.4 Б'!C18+'Побед. 5'!C18+'Побед. 7'!C18+'Побед.8'!C18+'Побед. 58'!C18+'Респ. 5'!C18+'Респ.6'!C18+'Респ.7'!C18+'Респ. 8'!C18+'Сверд. 115'!C18+'Сверд.133А'!C18+'Сверд.135'!C18+'СВерд. 92'!C18+'Сойман.15'!C18+'Соц.Шт. 3А'!C18+'Соц. Шт. 3Б'!C18+'ЧГРЭС 4'!C18+'Школьн. 3'!C18+'Школьн. 5'!C18+'Щорса 50'!C18+'Ю.Ич. 150'!C18+'Ю. Ич.177'!C18+'Ю. Ич.179'!C18+'Ю.Ич. 181'!C18</f>
        <v>624998.98</v>
      </c>
      <c r="E16" s="23">
        <f t="shared" si="0"/>
        <v>1161591.33</v>
      </c>
      <c r="F16" s="17"/>
    </row>
    <row r="17" spans="1:6" ht="33" customHeight="1">
      <c r="A17" s="33" t="s">
        <v>29</v>
      </c>
      <c r="B17" s="21" t="s">
        <v>17</v>
      </c>
      <c r="C17" s="19">
        <f>'Берег. 28'!C19+'Боров.10'!C19+'Боров.12'!C19+'Боров.14'!C19+'Боров.15'!C19+'В.Серг.19а'!C19+'В.Серг. 19б'!C19+Гагарина2!C19+'Горелова 3'!C19+Горелова5!C19+'Горелова 8'!C19+'Горелова 9'!C19+'Граф.30а'!C19+'Дзерж.2'!C19+'Дзерж.3'!C19+'Дзерж.4'!C19+'Дзерж.5'!C19+'Дзерж.6'!C19+'Каолин. 16'!C19+'Каолин.8'!C19+'Коопер.4'!C19+'Коопер.5'!C19+'Крест.144'!C19+'Ленин.22а'!C19+'Ленин.22б'!C19+'Ленин. 22в'!C19+'Ленин.24'!C19</f>
        <v>120271.78</v>
      </c>
      <c r="D17" s="19">
        <f>+'Ленин.27'!C19+'Ленин.27а'!C19+'Ленин.29'!C19+'Ленин. 31'!C19+'Ленин.31 А '!C19+'Ленин. 33'!C19+'Ленин. 35'!C19+'Ленин.37'!C19+'Метал. 1А'!C19+'Металл. 2'!C19+'О. Урала 4'!C19+'Побед. 1'!C19+'Побед.2А'!C19+'Побед.2Б'!C19+'Побед.2В'!C19+'Побед.2Г'!C19+'Побед. 4'!C19+'Побед.4 Б'!C19+'Побед. 5'!C19+'Побед. 7'!C19+'Побед.8'!C19+'Побед. 58'!C19+'Респ. 5'!C19+'Респ.6'!C19+'Респ.7'!C19+'Респ. 8'!C19+'Сверд. 115'!C19+'Сверд.133А'!C19+'Сверд.135'!C19+'СВерд. 92'!C19+'Сойман.15'!C19+'Соц.Шт. 3А'!C19+'Соц. Шт. 3Б'!C19+'ЧГРЭС 4'!C19+'Школьн. 3'!C19+'Школьн. 5'!C19+'Щорса 50'!C19+'Ю.Ич. 150'!C19+'Ю. Ич.177'!C19+'Ю. Ич.179'!C19+'Ю.Ич. 181'!C19</f>
        <v>133221.54</v>
      </c>
      <c r="E17" s="23">
        <f t="shared" si="0"/>
        <v>253493.32</v>
      </c>
      <c r="F17" s="17"/>
    </row>
    <row r="18" spans="1:6" ht="15.75">
      <c r="A18" s="31" t="s">
        <v>30</v>
      </c>
      <c r="B18" s="21" t="s">
        <v>21</v>
      </c>
      <c r="C18" s="19">
        <f>'Берег. 28'!C20+'Боров.10'!C20+'Боров.12'!C20+'Боров.14'!C20+'Боров.15'!C20+'В.Серг.19а'!C20+'В.Серг. 19б'!C20+Гагарина2!C20+'Горелова 3'!C20+Горелова5!C20+'Горелова 8'!C20+'Горелова 9'!C20+'Граф.30а'!C20+'Дзерж.2'!C20+'Дзерж.3'!C20+'Дзерж.4'!C20+'Дзерж.5'!C20+'Дзерж.6'!C20+'Каолин. 16'!C20+'Каолин.8'!C20+'Коопер.4'!C20+'Коопер.5'!C20+'Крест.144'!C20+'Ленин.22а'!C20+'Ленин.22б'!C20+'Ленин. 22в'!C20+'Ленин.24'!C20</f>
        <v>23924.24</v>
      </c>
      <c r="D18" s="19">
        <f>+'Ленин.27'!C20+'Ленин.27а'!C20+'Ленин.29'!C20+'Ленин. 31'!C20+'Ленин.31 А '!C20+'Ленин. 33'!C20+'Ленин. 35'!C20+'Ленин.37'!C20+'Метал. 1А'!C20+'Металл. 2'!C20+'О. Урала 4'!C20+'Побед. 1'!C20+'Побед.2А'!C20+'Побед.2Б'!C20+'Побед.2В'!C20+'Побед.2Г'!C20+'Побед. 4'!C20+'Побед.4 Б'!C20+'Побед. 5'!C20+'Побед. 7'!C20+'Побед.8'!C20+'Побед. 58'!C20+'Респ. 5'!C20+'Респ.6'!C20+'Респ.7'!C20+'Респ. 8'!C20+'Сверд. 115'!C20+'Сверд.133А'!C20+'Сверд.135'!C20+'СВерд. 92'!C20+'Сойман.15'!C20+'Соц.Шт. 3А'!C20+'Соц. Шт. 3Б'!C20+'ЧГРЭС 4'!C20+'Школьн. 3'!C20+'Школьн. 5'!C20+'Щорса 50'!C20+'Ю.Ич. 150'!C20+'Ю. Ич.177'!C20+'Ю. Ич.179'!C20+'Ю.Ич. 181'!C20</f>
        <v>23745.5</v>
      </c>
      <c r="E18" s="23">
        <f t="shared" si="0"/>
        <v>47669.74</v>
      </c>
      <c r="F18" s="17"/>
    </row>
    <row r="19" spans="1:6" ht="15.75">
      <c r="A19" s="31" t="s">
        <v>31</v>
      </c>
      <c r="B19" s="21" t="s">
        <v>18</v>
      </c>
      <c r="C19" s="19">
        <f>'Берег. 28'!C21+'Боров.10'!C21+'Боров.12'!C21+'Боров.14'!C21+'Боров.15'!C21+'В.Серг.19а'!C21+'В.Серг. 19б'!C21+Гагарина2!C21+'Горелова 3'!C21+Горелова5!C21+'Горелова 8'!C21+'Горелова 9'!C21+'Граф.30а'!C21+'Дзерж.2'!C21+'Дзерж.3'!C21+'Дзерж.4'!C21+'Дзерж.5'!C21+'Дзерж.6'!C21+'Каолин. 16'!C21+'Каолин.8'!C21+'Коопер.4'!C21+'Коопер.5'!C21+'Крест.144'!C21+'Ленин.22а'!C21+'Ленин.22б'!C21+'Ленин. 22в'!C21+'Ленин.24'!C21</f>
        <v>867446.24</v>
      </c>
      <c r="D19" s="19">
        <f>+'Ленин.27'!C21+'Ленин.27а'!C21+'Ленин.29'!C21+'Ленин. 31'!C21+'Ленин.31 А '!C21+'Ленин. 33'!C21+'Ленин. 35'!C21+'Ленин.37'!C21+'Метал. 1А'!C21+'Металл. 2'!C21+'О. Урала 4'!C21+'Побед. 1'!C21+'Побед.2А'!C21+'Побед.2Б'!C21+'Побед.2В'!C21+'Побед.2Г'!C21+'Побед. 4'!C21+'Побед.4 Б'!C21+'Побед. 5'!C21+'Побед. 7'!C21+'Побед.8'!C21+'Побед. 58'!C21+'Респ. 5'!C21+'Респ.6'!C21+'Респ.7'!C21+'Респ. 8'!C21+'Сверд. 115'!C21+'Сверд.133А'!C21+'Сверд.135'!C21+'СВерд. 92'!C21+'Сойман.15'!C21+'Соц.Шт. 3А'!C21+'Соц. Шт. 3Б'!C21+'ЧГРЭС 4'!C21+'Школьн. 3'!C21+'Школьн. 5'!C21+'Щорса 50'!C21+'Ю.Ич. 150'!C21+'Ю. Ич.177'!C21+'Ю. Ич.179'!C21+'Ю.Ич. 181'!C21</f>
        <v>1039329.48</v>
      </c>
      <c r="E19" s="23">
        <f t="shared" si="0"/>
        <v>1906775.72</v>
      </c>
      <c r="F19" s="17"/>
    </row>
    <row r="20" spans="1:6" ht="20.25" customHeight="1">
      <c r="A20" s="31" t="s">
        <v>32</v>
      </c>
      <c r="B20" s="21" t="s">
        <v>19</v>
      </c>
      <c r="C20" s="19">
        <f>'Берег. 28'!C22+'Боров.10'!C22+'Боров.12'!C22+'Боров.14'!C22+'Боров.15'!C22+'В.Серг.19а'!C22+'В.Серг. 19б'!C22+Гагарина2!C22+'Горелова 3'!C22+Горелова5!C22+'Горелова 8'!C22+'Горелова 9'!C22+'Граф.30а'!C22+'Дзерж.2'!C22+'Дзерж.3'!C22+'Дзерж.4'!C22+'Дзерж.5'!C22+'Дзерж.6'!C22+'Каолин. 16'!C22+'Каолин.8'!C22+'Коопер.4'!C22+'Коопер.5'!C22+'Крест.144'!C22+'Ленин.22а'!C22+'Ленин.22б'!C22+'Ленин. 22в'!C22+'Ленин.24'!C22</f>
        <v>1421413.26</v>
      </c>
      <c r="D20" s="19">
        <f>+'Ленин.27'!C22+'Ленин.27а'!C22+'Ленин.29'!C22+'Ленин. 31'!C22+'Ленин.31 А '!C22+'Ленин. 33'!C22+'Ленин. 35'!C22+'Ленин.37'!C22+'Метал. 1А'!C22+'Металл. 2'!C22+'О. Урала 4'!C22+'Побед. 1'!C22+'Побед.2А'!C22+'Побед.2Б'!C22+'Побед.2В'!C22+'Побед.2Г'!C22+'Побед. 4'!C22+'Побед.4 Б'!C22+'Побед. 5'!C22+'Побед. 7'!C22+'Побед.8'!C22+'Побед. 58'!C22+'Респ. 5'!C22+'Респ.6'!C22+'Респ.7'!C22+'Респ. 8'!C22+'Сверд. 115'!C22+'Сверд.133А'!C22+'Сверд.135'!C22+'СВерд. 92'!C22+'Сойман.15'!C22+'Соц.Шт. 3А'!C22+'Соц. Шт. 3Б'!C22+'ЧГРЭС 4'!C22+'Школьн. 3'!C22+'Школьн. 5'!C22+'Щорса 50'!C22+'Ю.Ич. 150'!C22+'Ю. Ич.177'!C22+'Ю. Ич.179'!C22+'Ю.Ич. 181'!C22</f>
        <v>1918354.31</v>
      </c>
      <c r="E20" s="23">
        <f t="shared" si="0"/>
        <v>3339767.57</v>
      </c>
      <c r="F20" s="17"/>
    </row>
  </sheetData>
  <mergeCells count="4">
    <mergeCell ref="A1:E1"/>
    <mergeCell ref="A4:E4"/>
    <mergeCell ref="A3:E3"/>
    <mergeCell ref="A2:E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F26" sqref="F26"/>
    </sheetView>
  </sheetViews>
  <sheetFormatPr defaultColWidth="9.140625" defaultRowHeight="12.75"/>
  <cols>
    <col min="1" max="1" width="5.57421875" style="0" customWidth="1"/>
    <col min="2" max="2" width="57.57421875" style="0" customWidth="1"/>
    <col min="3" max="3" width="10.4218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155</v>
      </c>
      <c r="B6" s="68"/>
      <c r="C6" s="68"/>
    </row>
    <row r="7" spans="1:4" ht="15.75">
      <c r="A7" s="24"/>
      <c r="B7" s="45" t="s">
        <v>131</v>
      </c>
      <c r="C7" s="26">
        <v>7365.34</v>
      </c>
      <c r="D7" s="27" t="s">
        <v>8</v>
      </c>
    </row>
    <row r="8" spans="1:4" ht="15.75">
      <c r="A8" s="71" t="s">
        <v>5</v>
      </c>
      <c r="B8" s="71"/>
      <c r="C8" s="18">
        <v>892.1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110263.56</v>
      </c>
      <c r="D10" s="27" t="s">
        <v>8</v>
      </c>
    </row>
    <row r="11" spans="1:4" ht="15.75">
      <c r="A11" s="28"/>
      <c r="B11" s="21" t="s">
        <v>9</v>
      </c>
      <c r="C11" s="30">
        <v>95.04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111314.7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19269.36</v>
      </c>
      <c r="D13" s="27" t="s">
        <v>8</v>
      </c>
    </row>
    <row r="14" spans="1:4" ht="24.75" customHeight="1">
      <c r="A14" s="31" t="s">
        <v>24</v>
      </c>
      <c r="B14" s="21" t="s">
        <v>13</v>
      </c>
      <c r="C14" s="32">
        <v>3211.56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4320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11520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14773.2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11668.68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2676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18198.84</v>
      </c>
      <c r="D21" s="27" t="s">
        <v>8</v>
      </c>
    </row>
    <row r="22" spans="1:4" ht="15.75">
      <c r="A22" s="31" t="s">
        <v>32</v>
      </c>
      <c r="B22" s="21" t="s">
        <v>19</v>
      </c>
      <c r="C22" s="38">
        <f>SUM(C24:C29)</f>
        <v>25677.06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s="55" customFormat="1" ht="15.75">
      <c r="A24" s="53"/>
      <c r="B24" s="57" t="s">
        <v>69</v>
      </c>
      <c r="C24" s="47">
        <v>4462.98</v>
      </c>
      <c r="D24" s="50" t="s">
        <v>8</v>
      </c>
    </row>
    <row r="25" spans="1:4" s="55" customFormat="1" ht="15.75">
      <c r="A25" s="53"/>
      <c r="B25" s="57" t="s">
        <v>70</v>
      </c>
      <c r="C25" s="58">
        <v>1766.08</v>
      </c>
      <c r="D25" s="50" t="s">
        <v>8</v>
      </c>
    </row>
    <row r="26" spans="1:4" s="55" customFormat="1" ht="15.75">
      <c r="A26" s="53"/>
      <c r="B26" s="42" t="s">
        <v>215</v>
      </c>
      <c r="C26" s="38">
        <v>400</v>
      </c>
      <c r="D26" s="27" t="s">
        <v>8</v>
      </c>
    </row>
    <row r="27" spans="1:4" s="55" customFormat="1" ht="31.5">
      <c r="A27" s="53"/>
      <c r="B27" s="54" t="s">
        <v>243</v>
      </c>
      <c r="C27" s="38">
        <v>2852</v>
      </c>
      <c r="D27" s="27" t="s">
        <v>8</v>
      </c>
    </row>
    <row r="28" spans="1:4" s="55" customFormat="1" ht="15.75">
      <c r="A28" s="53"/>
      <c r="B28" s="57" t="s">
        <v>242</v>
      </c>
      <c r="C28" s="38">
        <v>13601</v>
      </c>
      <c r="D28" s="27" t="s">
        <v>8</v>
      </c>
    </row>
    <row r="29" spans="1:4" ht="15.75">
      <c r="A29" s="24"/>
      <c r="B29" s="39" t="s">
        <v>251</v>
      </c>
      <c r="C29" s="38">
        <v>2595</v>
      </c>
      <c r="D29" s="27" t="s">
        <v>8</v>
      </c>
    </row>
    <row r="30" spans="1:4" ht="15.75">
      <c r="A30" s="24"/>
      <c r="B30" s="39"/>
      <c r="C30" s="17"/>
      <c r="D30" s="27"/>
    </row>
    <row r="31" spans="1:4" ht="15.75">
      <c r="A31" s="24"/>
      <c r="B31" s="39"/>
      <c r="C31" s="37"/>
      <c r="D31" s="27"/>
    </row>
    <row r="32" spans="1:4" ht="15.75">
      <c r="A32" s="24"/>
      <c r="B32" s="39"/>
      <c r="C32" s="37"/>
      <c r="D32" s="27"/>
    </row>
    <row r="33" spans="1:4" ht="15.75">
      <c r="A33" s="43"/>
      <c r="B33" s="44" t="s">
        <v>161</v>
      </c>
      <c r="C33" s="26">
        <f>C7+C10-C12</f>
        <v>6314.2</v>
      </c>
      <c r="D33" s="27" t="s">
        <v>8</v>
      </c>
    </row>
    <row r="34" spans="1:4" ht="15.75">
      <c r="A34" s="43"/>
      <c r="B34" s="43"/>
      <c r="C34" s="43" t="s">
        <v>35</v>
      </c>
      <c r="D34" s="17"/>
    </row>
    <row r="35" spans="1:4" ht="30.75" customHeight="1">
      <c r="A35" s="69" t="s">
        <v>160</v>
      </c>
      <c r="B35" s="69"/>
      <c r="C35" s="43">
        <v>73480.19</v>
      </c>
      <c r="D35" s="27" t="s">
        <v>8</v>
      </c>
    </row>
    <row r="36" spans="1:3" ht="15.75">
      <c r="A36" s="6"/>
      <c r="B36" s="6"/>
      <c r="C36" s="6"/>
    </row>
    <row r="37" spans="1:3" ht="15.75">
      <c r="A37" s="6"/>
      <c r="B37" s="6"/>
      <c r="C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55.57421875" style="0" customWidth="1"/>
    <col min="3" max="3" width="14.7109375" style="0" customWidth="1"/>
    <col min="4" max="4" width="10.710937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46</v>
      </c>
      <c r="B6" s="68"/>
      <c r="C6" s="68"/>
      <c r="D6" s="14"/>
    </row>
    <row r="7" spans="1:4" ht="32.25" customHeight="1">
      <c r="A7" s="24"/>
      <c r="B7" s="45" t="s">
        <v>131</v>
      </c>
      <c r="C7" s="26">
        <v>-36101.76</v>
      </c>
      <c r="D7" s="27" t="s">
        <v>8</v>
      </c>
    </row>
    <row r="8" spans="1:4" ht="15.75">
      <c r="A8" s="70" t="s">
        <v>5</v>
      </c>
      <c r="B8" s="70"/>
      <c r="C8" s="18">
        <f>3189.24+229.1</f>
        <v>3418.34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442411.32-10002.46+28006.86</f>
        <v>460415.72</v>
      </c>
      <c r="D10" s="27" t="s">
        <v>8</v>
      </c>
    </row>
    <row r="11" spans="1:4" ht="15.75">
      <c r="A11" s="28"/>
      <c r="B11" s="21" t="s">
        <v>9</v>
      </c>
      <c r="C11" s="30">
        <v>93.92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385410.66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73836.14</v>
      </c>
      <c r="D13" s="27" t="s">
        <v>8</v>
      </c>
    </row>
    <row r="14" spans="1:4" ht="31.5">
      <c r="A14" s="31" t="s">
        <v>24</v>
      </c>
      <c r="B14" s="21" t="s">
        <v>13</v>
      </c>
      <c r="C14" s="32">
        <v>11481.26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12600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33948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82040.16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41715.24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9567.72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1492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69734.14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C24+C25+C26+C27+C28+C30+C31+C32</f>
        <v>48996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63" t="s">
        <v>244</v>
      </c>
      <c r="C24" s="38">
        <v>541.13</v>
      </c>
      <c r="D24" s="27" t="s">
        <v>8</v>
      </c>
    </row>
    <row r="25" spans="1:4" ht="15.75">
      <c r="A25" s="31"/>
      <c r="B25" s="36" t="s">
        <v>172</v>
      </c>
      <c r="C25" s="38">
        <v>353</v>
      </c>
      <c r="D25" s="27" t="s">
        <v>8</v>
      </c>
    </row>
    <row r="26" spans="1:4" ht="15.75">
      <c r="A26" s="31"/>
      <c r="B26" s="42" t="s">
        <v>62</v>
      </c>
      <c r="C26" s="40">
        <f>15675.44+4164.48</f>
        <v>19839.92</v>
      </c>
      <c r="D26" s="27" t="s">
        <v>8</v>
      </c>
    </row>
    <row r="27" spans="1:4" ht="15.75">
      <c r="A27" s="31"/>
      <c r="B27" s="42" t="s">
        <v>53</v>
      </c>
      <c r="C27" s="40">
        <v>450</v>
      </c>
      <c r="D27" s="27" t="s">
        <v>8</v>
      </c>
    </row>
    <row r="28" spans="1:4" ht="15.75">
      <c r="A28" s="31"/>
      <c r="B28" s="39" t="s">
        <v>169</v>
      </c>
      <c r="C28" s="40">
        <v>450.7</v>
      </c>
      <c r="D28" s="27" t="s">
        <v>8</v>
      </c>
    </row>
    <row r="29" spans="1:4" ht="15.75">
      <c r="A29" s="41"/>
      <c r="B29" s="39" t="s">
        <v>55</v>
      </c>
      <c r="C29" s="38">
        <v>815</v>
      </c>
      <c r="D29" s="27" t="s">
        <v>8</v>
      </c>
    </row>
    <row r="30" spans="1:4" ht="15.75">
      <c r="A30" s="41"/>
      <c r="B30" s="42" t="s">
        <v>69</v>
      </c>
      <c r="C30" s="38">
        <v>21796.56</v>
      </c>
      <c r="D30" s="27" t="s">
        <v>8</v>
      </c>
    </row>
    <row r="31" spans="1:4" ht="15.75">
      <c r="A31" s="41"/>
      <c r="B31" s="42" t="s">
        <v>70</v>
      </c>
      <c r="C31" s="37">
        <v>5564.69</v>
      </c>
      <c r="D31" s="27" t="s">
        <v>8</v>
      </c>
    </row>
    <row r="32" spans="1:4" ht="15.75">
      <c r="A32" s="41"/>
      <c r="B32" s="39"/>
      <c r="C32" s="37"/>
      <c r="D32" s="27"/>
    </row>
    <row r="33" spans="1:4" ht="15.75">
      <c r="A33" s="43"/>
      <c r="B33" s="44" t="s">
        <v>161</v>
      </c>
      <c r="C33" s="26">
        <f>C7+C10-C12</f>
        <v>38903.3</v>
      </c>
      <c r="D33" s="27" t="s">
        <v>8</v>
      </c>
    </row>
    <row r="34" spans="1:4" ht="15.75">
      <c r="A34" s="43"/>
      <c r="B34" s="43"/>
      <c r="C34" s="43" t="s">
        <v>35</v>
      </c>
      <c r="D34" s="24"/>
    </row>
    <row r="35" spans="1:4" ht="30.75" customHeight="1">
      <c r="A35" s="69" t="s">
        <v>160</v>
      </c>
      <c r="B35" s="69"/>
      <c r="C35" s="43">
        <v>167495.22</v>
      </c>
      <c r="D35" s="27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G32" sqref="G32"/>
    </sheetView>
  </sheetViews>
  <sheetFormatPr defaultColWidth="9.140625" defaultRowHeight="12.75"/>
  <cols>
    <col min="1" max="1" width="5.57421875" style="0" bestFit="1" customWidth="1"/>
    <col min="2" max="2" width="55.8515625" style="0" customWidth="1"/>
    <col min="3" max="3" width="14.140625" style="0" customWidth="1"/>
    <col min="4" max="4" width="11.0039062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50</v>
      </c>
      <c r="B6" s="68"/>
      <c r="C6" s="68"/>
      <c r="D6" s="14"/>
    </row>
    <row r="7" spans="1:4" ht="30" customHeight="1">
      <c r="A7" s="24"/>
      <c r="B7" s="45" t="s">
        <v>131</v>
      </c>
      <c r="C7" s="26">
        <v>-127003.67</v>
      </c>
      <c r="D7" s="27" t="s">
        <v>8</v>
      </c>
    </row>
    <row r="8" spans="1:4" ht="15.75">
      <c r="A8" s="70" t="s">
        <v>5</v>
      </c>
      <c r="B8" s="70"/>
      <c r="C8" s="18">
        <v>3393.6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470760.24-16800.29</f>
        <v>453959.95</v>
      </c>
      <c r="D10" s="27" t="s">
        <v>8</v>
      </c>
    </row>
    <row r="11" spans="1:4" ht="15.75">
      <c r="A11" s="28"/>
      <c r="B11" s="21" t="s">
        <v>9</v>
      </c>
      <c r="C11" s="30">
        <v>99.24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492805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73301.76</v>
      </c>
      <c r="D13" s="27" t="s">
        <v>8</v>
      </c>
      <c r="E13" s="9"/>
    </row>
    <row r="14" spans="1:5" ht="31.5">
      <c r="A14" s="31" t="s">
        <v>24</v>
      </c>
      <c r="B14" s="21" t="s">
        <v>13</v>
      </c>
      <c r="C14" s="32">
        <v>12216.96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6000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44280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81446.4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44388.24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10180.8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69229.44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8">
        <f>SUM(C24:C36)</f>
        <v>151761.4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9" t="s">
        <v>134</v>
      </c>
      <c r="C24" s="40">
        <v>16640</v>
      </c>
      <c r="D24" s="27" t="s">
        <v>8</v>
      </c>
    </row>
    <row r="25" spans="1:4" ht="15.75">
      <c r="A25" s="31"/>
      <c r="B25" s="39" t="s">
        <v>171</v>
      </c>
      <c r="C25" s="40">
        <f>8650+9906</f>
        <v>18556</v>
      </c>
      <c r="D25" s="27" t="s">
        <v>8</v>
      </c>
    </row>
    <row r="26" spans="1:4" ht="15.75">
      <c r="A26" s="31"/>
      <c r="B26" s="42" t="s">
        <v>53</v>
      </c>
      <c r="C26" s="40">
        <v>450</v>
      </c>
      <c r="D26" s="27" t="s">
        <v>8</v>
      </c>
    </row>
    <row r="27" spans="1:4" ht="15.75">
      <c r="A27" s="31"/>
      <c r="B27" s="42" t="s">
        <v>245</v>
      </c>
      <c r="C27" s="40">
        <v>676.05</v>
      </c>
      <c r="D27" s="27"/>
    </row>
    <row r="28" spans="1:4" ht="15.75">
      <c r="A28" s="31"/>
      <c r="B28" s="36" t="s">
        <v>170</v>
      </c>
      <c r="C28" s="40">
        <v>43781</v>
      </c>
      <c r="D28" s="27" t="s">
        <v>8</v>
      </c>
    </row>
    <row r="29" spans="1:4" ht="15.75">
      <c r="A29" s="31"/>
      <c r="B29" s="39" t="s">
        <v>74</v>
      </c>
      <c r="C29" s="40">
        <f>9572+7910.95</f>
        <v>17482.95</v>
      </c>
      <c r="D29" s="27" t="s">
        <v>8</v>
      </c>
    </row>
    <row r="30" spans="1:4" ht="15.75">
      <c r="A30" s="41"/>
      <c r="B30" s="42" t="s">
        <v>45</v>
      </c>
      <c r="C30" s="38">
        <f>8923.7+3016.11</f>
        <v>11939.81</v>
      </c>
      <c r="D30" s="27" t="s">
        <v>8</v>
      </c>
    </row>
    <row r="31" spans="1:4" ht="15.75">
      <c r="A31" s="41"/>
      <c r="B31" s="39" t="s">
        <v>55</v>
      </c>
      <c r="C31" s="38">
        <v>13855</v>
      </c>
      <c r="D31" s="27" t="s">
        <v>8</v>
      </c>
    </row>
    <row r="32" spans="1:4" ht="15.75">
      <c r="A32" s="41"/>
      <c r="B32" s="42" t="s">
        <v>62</v>
      </c>
      <c r="C32" s="37">
        <v>2334.64</v>
      </c>
      <c r="D32" s="27" t="s">
        <v>8</v>
      </c>
    </row>
    <row r="33" spans="1:4" ht="15.75">
      <c r="A33" s="41"/>
      <c r="B33" s="36" t="s">
        <v>172</v>
      </c>
      <c r="C33" s="38">
        <v>353</v>
      </c>
      <c r="D33" s="27" t="s">
        <v>8</v>
      </c>
    </row>
    <row r="34" spans="1:4" ht="15.75">
      <c r="A34" s="41"/>
      <c r="B34" s="39" t="s">
        <v>138</v>
      </c>
      <c r="C34" s="38">
        <v>1920</v>
      </c>
      <c r="D34" s="27" t="s">
        <v>8</v>
      </c>
    </row>
    <row r="35" spans="1:4" ht="15.75">
      <c r="A35" s="41"/>
      <c r="B35" s="42" t="s">
        <v>69</v>
      </c>
      <c r="C35" s="38">
        <v>18208.26</v>
      </c>
      <c r="D35" s="27" t="s">
        <v>8</v>
      </c>
    </row>
    <row r="36" spans="1:4" ht="15.75">
      <c r="A36" s="41"/>
      <c r="B36" s="42" t="s">
        <v>70</v>
      </c>
      <c r="C36" s="37">
        <v>5564.69</v>
      </c>
      <c r="D36" s="27" t="s">
        <v>8</v>
      </c>
    </row>
    <row r="37" spans="1:4" ht="12.75" customHeight="1">
      <c r="A37" s="24"/>
      <c r="B37" s="24"/>
      <c r="C37" s="24"/>
      <c r="D37" s="27"/>
    </row>
    <row r="38" spans="1:4" ht="15.75">
      <c r="A38" s="43"/>
      <c r="B38" s="44" t="s">
        <v>161</v>
      </c>
      <c r="C38" s="26">
        <f>C7+C10-C12</f>
        <v>-165848.72</v>
      </c>
      <c r="D38" s="27" t="s">
        <v>8</v>
      </c>
    </row>
    <row r="39" spans="1:4" ht="10.5" customHeight="1">
      <c r="A39" s="43"/>
      <c r="B39" s="43"/>
      <c r="C39" s="43" t="s">
        <v>35</v>
      </c>
      <c r="D39" s="27"/>
    </row>
    <row r="40" spans="1:4" ht="33" customHeight="1">
      <c r="A40" s="69" t="s">
        <v>160</v>
      </c>
      <c r="B40" s="69"/>
      <c r="C40" s="43">
        <v>109953.79</v>
      </c>
      <c r="D40" s="27" t="s">
        <v>8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58.00390625" style="0" customWidth="1"/>
    <col min="3" max="3" width="16.00390625" style="0" customWidth="1"/>
    <col min="4" max="4" width="11.00390625" style="0" customWidth="1"/>
    <col min="5" max="5" width="26.851562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26.25" customHeight="1">
      <c r="A6" s="68" t="s">
        <v>52</v>
      </c>
      <c r="B6" s="68"/>
      <c r="C6" s="68"/>
      <c r="D6" s="14"/>
    </row>
    <row r="7" spans="1:4" ht="23.25" customHeight="1">
      <c r="A7" s="24"/>
      <c r="B7" s="25" t="s">
        <v>131</v>
      </c>
      <c r="C7" s="26">
        <v>-261140.66</v>
      </c>
      <c r="D7" s="27" t="s">
        <v>8</v>
      </c>
    </row>
    <row r="8" spans="1:4" ht="15.75">
      <c r="A8" s="70" t="s">
        <v>5</v>
      </c>
      <c r="B8" s="70"/>
      <c r="C8" s="18">
        <f>4511.6+80.06</f>
        <v>4591.66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625849.2-13339.18+10180.39</f>
        <v>622690.41</v>
      </c>
      <c r="D10" s="27" t="s">
        <v>8</v>
      </c>
    </row>
    <row r="11" spans="1:4" ht="15.75">
      <c r="A11" s="28"/>
      <c r="B11" s="21" t="s">
        <v>9</v>
      </c>
      <c r="C11" s="30">
        <v>98.64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676647.41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99179.86</v>
      </c>
      <c r="D13" s="27" t="s">
        <v>8</v>
      </c>
      <c r="E13" s="9"/>
    </row>
    <row r="14" spans="1:5" ht="15" customHeight="1">
      <c r="A14" s="31" t="s">
        <v>24</v>
      </c>
      <c r="B14" s="21" t="s">
        <v>13</v>
      </c>
      <c r="C14" s="32">
        <v>16241.76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15840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43200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110198.4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59011.69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13534.8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9349.49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93669.86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SUM(C24:C35)</f>
        <v>216421.55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9" t="s">
        <v>51</v>
      </c>
      <c r="C24" s="40">
        <f>8060+1950</f>
        <v>10010</v>
      </c>
      <c r="D24" s="27" t="s">
        <v>8</v>
      </c>
    </row>
    <row r="25" spans="1:4" ht="15.75">
      <c r="A25" s="31"/>
      <c r="B25" s="39" t="s">
        <v>174</v>
      </c>
      <c r="C25" s="40">
        <v>11537</v>
      </c>
      <c r="D25" s="27" t="s">
        <v>8</v>
      </c>
    </row>
    <row r="26" spans="1:4" ht="15.75">
      <c r="A26" s="41"/>
      <c r="B26" s="39" t="s">
        <v>251</v>
      </c>
      <c r="C26" s="38">
        <v>7785</v>
      </c>
      <c r="D26" s="27" t="s">
        <v>8</v>
      </c>
    </row>
    <row r="27" spans="1:4" ht="15.75">
      <c r="A27" s="41"/>
      <c r="B27" s="42" t="s">
        <v>37</v>
      </c>
      <c r="C27" s="38">
        <v>2388.73</v>
      </c>
      <c r="D27" s="27" t="s">
        <v>8</v>
      </c>
    </row>
    <row r="28" spans="1:4" ht="15.75">
      <c r="A28" s="41"/>
      <c r="B28" s="42" t="s">
        <v>53</v>
      </c>
      <c r="C28" s="38">
        <v>450</v>
      </c>
      <c r="D28" s="27" t="s">
        <v>8</v>
      </c>
    </row>
    <row r="29" spans="1:4" ht="15.75">
      <c r="A29" s="41"/>
      <c r="B29" s="39" t="s">
        <v>40</v>
      </c>
      <c r="C29" s="38">
        <v>14859</v>
      </c>
      <c r="D29" s="27" t="s">
        <v>8</v>
      </c>
    </row>
    <row r="30" spans="1:4" ht="15.75">
      <c r="A30" s="41"/>
      <c r="B30" s="39" t="s">
        <v>246</v>
      </c>
      <c r="C30" s="38">
        <v>108000</v>
      </c>
      <c r="D30" s="27" t="s">
        <v>8</v>
      </c>
    </row>
    <row r="31" spans="1:4" ht="15.75">
      <c r="A31" s="41"/>
      <c r="B31" s="42" t="s">
        <v>45</v>
      </c>
      <c r="C31" s="38">
        <f>6246.59+6032.22</f>
        <v>12278.81</v>
      </c>
      <c r="D31" s="27" t="s">
        <v>8</v>
      </c>
    </row>
    <row r="32" spans="1:4" ht="15.75">
      <c r="A32" s="41"/>
      <c r="B32" s="42" t="s">
        <v>56</v>
      </c>
      <c r="C32" s="38">
        <v>12673.76</v>
      </c>
      <c r="D32" s="27" t="s">
        <v>8</v>
      </c>
    </row>
    <row r="33" spans="1:4" ht="15.75">
      <c r="A33" s="41"/>
      <c r="B33" s="42" t="s">
        <v>69</v>
      </c>
      <c r="C33" s="38">
        <v>26962.71</v>
      </c>
      <c r="D33" s="27" t="s">
        <v>8</v>
      </c>
    </row>
    <row r="34" spans="1:4" ht="15.75">
      <c r="A34" s="41"/>
      <c r="B34" s="42" t="s">
        <v>70</v>
      </c>
      <c r="C34" s="37">
        <v>7949.54</v>
      </c>
      <c r="D34" s="27" t="s">
        <v>8</v>
      </c>
    </row>
    <row r="35" spans="1:4" ht="18" customHeight="1">
      <c r="A35" s="41"/>
      <c r="B35" s="39" t="s">
        <v>173</v>
      </c>
      <c r="C35" s="38">
        <v>1527</v>
      </c>
      <c r="D35" s="27" t="s">
        <v>8</v>
      </c>
    </row>
    <row r="36" spans="1:4" ht="15.75">
      <c r="A36" s="24"/>
      <c r="B36" s="24"/>
      <c r="C36" s="24"/>
      <c r="D36" s="27"/>
    </row>
    <row r="37" spans="1:4" ht="15.75">
      <c r="A37" s="43"/>
      <c r="B37" s="44" t="s">
        <v>161</v>
      </c>
      <c r="C37" s="26">
        <f>C7+C10-C12</f>
        <v>-315097.66</v>
      </c>
      <c r="D37" s="27" t="s">
        <v>8</v>
      </c>
    </row>
    <row r="38" spans="1:4" ht="28.5" customHeight="1">
      <c r="A38" s="43"/>
      <c r="B38" s="43"/>
      <c r="C38" s="43" t="s">
        <v>35</v>
      </c>
      <c r="D38" s="27"/>
    </row>
    <row r="39" spans="1:4" ht="30" customHeight="1">
      <c r="A39" s="69" t="s">
        <v>160</v>
      </c>
      <c r="B39" s="69"/>
      <c r="C39" s="43">
        <v>150691.88</v>
      </c>
      <c r="D39" s="27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4" sqref="D4:D5"/>
    </sheetView>
  </sheetViews>
  <sheetFormatPr defaultColWidth="9.140625" defaultRowHeight="12.75"/>
  <cols>
    <col min="1" max="1" width="5.57421875" style="0" bestFit="1" customWidth="1"/>
    <col min="2" max="2" width="59.140625" style="0" customWidth="1"/>
    <col min="3" max="3" width="13.7109375" style="0" customWidth="1"/>
    <col min="4" max="4" width="11.00390625" style="0" customWidth="1"/>
    <col min="5" max="5" width="8.851562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57</v>
      </c>
      <c r="B6" s="68"/>
      <c r="C6" s="68"/>
      <c r="D6" s="14"/>
    </row>
    <row r="7" spans="1:4" ht="27" customHeight="1">
      <c r="A7" s="24"/>
      <c r="B7" s="45" t="s">
        <v>131</v>
      </c>
      <c r="C7" s="26">
        <v>-111193.67</v>
      </c>
      <c r="D7" s="27" t="s">
        <v>8</v>
      </c>
    </row>
    <row r="8" spans="1:4" ht="15.75">
      <c r="A8" s="70" t="s">
        <v>5</v>
      </c>
      <c r="B8" s="70"/>
      <c r="C8" s="18">
        <v>4365.9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605637.6-19+104.96</f>
        <v>605723.56</v>
      </c>
      <c r="D10" s="27" t="s">
        <v>8</v>
      </c>
    </row>
    <row r="11" spans="1:4" ht="15.75">
      <c r="A11" s="28"/>
      <c r="B11" s="21" t="s">
        <v>9</v>
      </c>
      <c r="C11" s="30">
        <v>95</v>
      </c>
      <c r="D11" s="27" t="s">
        <v>10</v>
      </c>
    </row>
    <row r="12" spans="1:4" ht="15.75">
      <c r="A12" s="28">
        <v>2</v>
      </c>
      <c r="B12" s="46" t="s">
        <v>11</v>
      </c>
      <c r="C12" s="30">
        <f>SUM(C13:C22)</f>
        <v>605779.48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94303.44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15717.24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8160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43200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104781.6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57105.96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13097.76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89064.36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SUM(C24:C35)</f>
        <v>180349.12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53</v>
      </c>
      <c r="C24" s="38">
        <v>450</v>
      </c>
      <c r="D24" s="27" t="s">
        <v>8</v>
      </c>
    </row>
    <row r="25" spans="1:4" ht="15.75">
      <c r="A25" s="31"/>
      <c r="B25" s="39" t="s">
        <v>55</v>
      </c>
      <c r="C25" s="40">
        <v>5705</v>
      </c>
      <c r="D25" s="27" t="s">
        <v>8</v>
      </c>
    </row>
    <row r="26" spans="1:4" ht="15.75">
      <c r="A26" s="31"/>
      <c r="B26" s="39" t="s">
        <v>176</v>
      </c>
      <c r="C26" s="40">
        <v>118500</v>
      </c>
      <c r="D26" s="27" t="s">
        <v>8</v>
      </c>
    </row>
    <row r="27" spans="1:4" ht="15.75">
      <c r="A27" s="41"/>
      <c r="B27" s="42" t="s">
        <v>175</v>
      </c>
      <c r="C27" s="38">
        <v>3963</v>
      </c>
      <c r="D27" s="27" t="s">
        <v>8</v>
      </c>
    </row>
    <row r="28" spans="1:4" ht="15.75">
      <c r="A28" s="41"/>
      <c r="B28" s="42" t="s">
        <v>56</v>
      </c>
      <c r="C28" s="38">
        <v>3335.2</v>
      </c>
      <c r="D28" s="27" t="s">
        <v>8</v>
      </c>
    </row>
    <row r="29" spans="1:4" ht="15.75">
      <c r="A29" s="41"/>
      <c r="B29" s="39" t="s">
        <v>158</v>
      </c>
      <c r="C29" s="38">
        <v>2465</v>
      </c>
      <c r="D29" s="27" t="s">
        <v>8</v>
      </c>
    </row>
    <row r="30" spans="1:4" ht="15.75">
      <c r="A30" s="41"/>
      <c r="B30" s="42" t="s">
        <v>45</v>
      </c>
      <c r="C30" s="38">
        <f>8031.33+2010.74</f>
        <v>10042.07</v>
      </c>
      <c r="D30" s="27" t="s">
        <v>8</v>
      </c>
    </row>
    <row r="31" spans="1:4" ht="15.75">
      <c r="A31" s="41"/>
      <c r="B31" s="42" t="s">
        <v>177</v>
      </c>
      <c r="C31" s="38">
        <v>450.7</v>
      </c>
      <c r="D31" s="27" t="s">
        <v>8</v>
      </c>
    </row>
    <row r="32" spans="1:4" ht="15.75">
      <c r="A32" s="41"/>
      <c r="B32" s="39" t="s">
        <v>138</v>
      </c>
      <c r="C32" s="38">
        <f>1440.68+225.35</f>
        <v>1666.03</v>
      </c>
      <c r="D32" s="27" t="s">
        <v>8</v>
      </c>
    </row>
    <row r="33" spans="1:4" ht="15.75">
      <c r="A33" s="41"/>
      <c r="B33" s="42" t="s">
        <v>69</v>
      </c>
      <c r="C33" s="38">
        <v>24123.33</v>
      </c>
      <c r="D33" s="27" t="s">
        <v>8</v>
      </c>
    </row>
    <row r="34" spans="1:4" ht="15.75">
      <c r="A34" s="41"/>
      <c r="B34" s="42" t="s">
        <v>70</v>
      </c>
      <c r="C34" s="37">
        <v>7154.59</v>
      </c>
      <c r="D34" s="27" t="s">
        <v>8</v>
      </c>
    </row>
    <row r="35" spans="1:4" ht="18" customHeight="1">
      <c r="A35" s="41"/>
      <c r="B35" s="39" t="s">
        <v>136</v>
      </c>
      <c r="C35" s="38">
        <v>2494.2</v>
      </c>
      <c r="D35" s="27" t="s">
        <v>8</v>
      </c>
    </row>
    <row r="36" spans="1:4" ht="15.75">
      <c r="A36" s="24"/>
      <c r="B36" s="24"/>
      <c r="C36" s="24"/>
      <c r="D36" s="27"/>
    </row>
    <row r="37" spans="1:4" ht="15.75">
      <c r="A37" s="43"/>
      <c r="B37" s="44" t="s">
        <v>161</v>
      </c>
      <c r="C37" s="26">
        <f>C7+C10-C12</f>
        <v>-111249.59</v>
      </c>
      <c r="D37" s="27" t="s">
        <v>8</v>
      </c>
    </row>
    <row r="38" spans="1:4" ht="15.75">
      <c r="A38" s="43"/>
      <c r="B38" s="43"/>
      <c r="C38" s="43" t="s">
        <v>35</v>
      </c>
      <c r="D38" s="27"/>
    </row>
    <row r="39" spans="1:4" ht="30.75" customHeight="1">
      <c r="A39" s="69" t="s">
        <v>160</v>
      </c>
      <c r="B39" s="69"/>
      <c r="C39" s="43">
        <v>95514.71</v>
      </c>
      <c r="D39" s="27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0.8515625" style="0" customWidth="1"/>
    <col min="3" max="3" width="12.8515625" style="0" customWidth="1"/>
    <col min="4" max="4" width="11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.75" customHeight="1">
      <c r="A5" s="6"/>
      <c r="B5" s="6"/>
      <c r="C5" s="6"/>
      <c r="D5" s="6"/>
    </row>
    <row r="6" spans="1:4" ht="18.75">
      <c r="A6" s="68" t="s">
        <v>58</v>
      </c>
      <c r="B6" s="68"/>
      <c r="C6" s="68"/>
      <c r="D6" s="14"/>
    </row>
    <row r="7" spans="1:4" ht="36" customHeight="1">
      <c r="A7" s="24"/>
      <c r="B7" s="45" t="s">
        <v>131</v>
      </c>
      <c r="C7" s="26">
        <v>-16639.13</v>
      </c>
      <c r="D7" s="27" t="s">
        <v>8</v>
      </c>
    </row>
    <row r="8" spans="1:4" ht="15.75">
      <c r="A8" s="70" t="s">
        <v>5</v>
      </c>
      <c r="B8" s="70"/>
      <c r="C8" s="18">
        <f>589.42+65</f>
        <v>654.42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81764.4-3911.03+9016.8</f>
        <v>86870.17</v>
      </c>
      <c r="D10" s="27" t="s">
        <v>8</v>
      </c>
    </row>
    <row r="11" spans="1:4" ht="15.75">
      <c r="A11" s="28"/>
      <c r="B11" s="21" t="s">
        <v>9</v>
      </c>
      <c r="C11" s="30">
        <v>93.85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105247.59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14135.47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2121.91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10760.04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15706.08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7709.64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1768.32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13350.17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39695.96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213</v>
      </c>
      <c r="C24" s="38">
        <v>8400</v>
      </c>
      <c r="D24" s="27" t="s">
        <v>8</v>
      </c>
    </row>
    <row r="25" spans="1:4" ht="15.75">
      <c r="A25" s="31"/>
      <c r="B25" s="37" t="s">
        <v>218</v>
      </c>
      <c r="C25" s="38">
        <v>18576</v>
      </c>
      <c r="D25" s="27" t="s">
        <v>8</v>
      </c>
    </row>
    <row r="26" spans="1:4" ht="15.75">
      <c r="A26" s="41"/>
      <c r="B26" s="42" t="s">
        <v>69</v>
      </c>
      <c r="C26" s="38">
        <v>4398.19</v>
      </c>
      <c r="D26" s="27" t="s">
        <v>8</v>
      </c>
    </row>
    <row r="27" spans="1:4" ht="15.75">
      <c r="A27" s="41"/>
      <c r="B27" s="42" t="s">
        <v>70</v>
      </c>
      <c r="C27" s="37">
        <v>971.62</v>
      </c>
      <c r="D27" s="27" t="s">
        <v>8</v>
      </c>
    </row>
    <row r="28" spans="1:4" ht="15.75">
      <c r="A28" s="41"/>
      <c r="B28" s="42" t="s">
        <v>56</v>
      </c>
      <c r="C28" s="38">
        <f>2501.4+4191.6+94.65+562.5</f>
        <v>7350.15</v>
      </c>
      <c r="D28" s="27" t="s">
        <v>8</v>
      </c>
    </row>
    <row r="29" spans="1:4" ht="15.75">
      <c r="A29" s="24"/>
      <c r="B29" s="24"/>
      <c r="C29" s="24"/>
      <c r="D29" s="27"/>
    </row>
    <row r="30" spans="1:4" ht="15.75">
      <c r="A30" s="43"/>
      <c r="B30" s="44" t="s">
        <v>161</v>
      </c>
      <c r="C30" s="26">
        <f>C7+C10-C12</f>
        <v>-35016.55</v>
      </c>
      <c r="D30" s="27" t="s">
        <v>8</v>
      </c>
    </row>
    <row r="31" spans="1:4" ht="15.75">
      <c r="A31" s="43"/>
      <c r="B31" s="43"/>
      <c r="C31" s="43" t="s">
        <v>35</v>
      </c>
      <c r="D31" s="27" t="s">
        <v>8</v>
      </c>
    </row>
    <row r="32" spans="1:4" ht="30.75" customHeight="1">
      <c r="A32" s="69" t="s">
        <v>160</v>
      </c>
      <c r="B32" s="69"/>
      <c r="C32" s="43">
        <v>37296.55</v>
      </c>
      <c r="D32" s="27" t="s">
        <v>8</v>
      </c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37" sqref="G37"/>
    </sheetView>
  </sheetViews>
  <sheetFormatPr defaultColWidth="9.140625" defaultRowHeight="12.75"/>
  <cols>
    <col min="1" max="1" width="5.57421875" style="0" bestFit="1" customWidth="1"/>
    <col min="2" max="2" width="63.28125" style="0" customWidth="1"/>
    <col min="3" max="3" width="14.28125" style="0" customWidth="1"/>
    <col min="4" max="4" width="8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.75" customHeight="1">
      <c r="A5" s="6"/>
      <c r="B5" s="6"/>
      <c r="C5" s="6"/>
      <c r="D5" s="6"/>
    </row>
    <row r="6" spans="1:4" ht="18.75">
      <c r="A6" s="68" t="s">
        <v>60</v>
      </c>
      <c r="B6" s="68"/>
      <c r="C6" s="68"/>
      <c r="D6" s="14"/>
    </row>
    <row r="7" spans="1:4" ht="27" customHeight="1">
      <c r="A7" s="24"/>
      <c r="B7" s="45" t="s">
        <v>131</v>
      </c>
      <c r="C7" s="26">
        <v>-80445.89</v>
      </c>
      <c r="D7" s="27" t="s">
        <v>8</v>
      </c>
    </row>
    <row r="8" spans="1:4" ht="15.75">
      <c r="A8" s="70" t="s">
        <v>5</v>
      </c>
      <c r="B8" s="70"/>
      <c r="C8" s="18">
        <f>890.6+71.9</f>
        <v>962.5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123544.08-5389.53+13209.44</f>
        <v>131363.99</v>
      </c>
      <c r="D10" s="27" t="s">
        <v>8</v>
      </c>
    </row>
    <row r="11" spans="1:4" ht="15.75">
      <c r="A11" s="28"/>
      <c r="B11" s="21" t="s">
        <v>9</v>
      </c>
      <c r="C11" s="30">
        <v>95.55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156089.23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20790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3206.16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23100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11649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2671.8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19635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66963.55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153</v>
      </c>
      <c r="C24" s="37">
        <v>1073.56</v>
      </c>
      <c r="D24" s="27" t="s">
        <v>8</v>
      </c>
    </row>
    <row r="25" spans="1:4" ht="15.75">
      <c r="A25" s="41"/>
      <c r="B25" s="42" t="s">
        <v>178</v>
      </c>
      <c r="C25" s="38">
        <v>7145</v>
      </c>
      <c r="D25" s="27" t="s">
        <v>8</v>
      </c>
    </row>
    <row r="26" spans="1:4" ht="15.75">
      <c r="A26" s="41"/>
      <c r="B26" s="42" t="s">
        <v>45</v>
      </c>
      <c r="C26" s="38">
        <f>892.37+1005.37</f>
        <v>1897.74</v>
      </c>
      <c r="D26" s="27" t="s">
        <v>8</v>
      </c>
    </row>
    <row r="27" spans="1:4" ht="15.75">
      <c r="A27" s="41"/>
      <c r="B27" s="42" t="s">
        <v>69</v>
      </c>
      <c r="C27" s="38">
        <v>6254.27</v>
      </c>
      <c r="D27" s="27" t="s">
        <v>8</v>
      </c>
    </row>
    <row r="28" spans="1:4" ht="15.75">
      <c r="A28" s="41"/>
      <c r="B28" s="42" t="s">
        <v>70</v>
      </c>
      <c r="C28" s="37">
        <v>1899.06</v>
      </c>
      <c r="D28" s="27" t="s">
        <v>8</v>
      </c>
    </row>
    <row r="29" spans="1:4" ht="15.75">
      <c r="A29" s="41"/>
      <c r="B29" s="42" t="s">
        <v>56</v>
      </c>
      <c r="C29" s="38">
        <v>48693.92</v>
      </c>
      <c r="D29" s="27" t="s">
        <v>8</v>
      </c>
    </row>
    <row r="30" spans="1:4" ht="15.75">
      <c r="A30" s="41"/>
      <c r="B30" s="42"/>
      <c r="C30" s="37"/>
      <c r="D30" s="27"/>
    </row>
    <row r="31" spans="1:4" ht="15.75">
      <c r="A31" s="43"/>
      <c r="B31" s="44" t="s">
        <v>161</v>
      </c>
      <c r="C31" s="26">
        <f>C7+C10-C12</f>
        <v>-105171.13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32.25" customHeight="1">
      <c r="A33" s="69" t="s">
        <v>160</v>
      </c>
      <c r="B33" s="69"/>
      <c r="C33" s="43">
        <v>99105.23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4.8515625" style="0" bestFit="1" customWidth="1"/>
    <col min="3" max="3" width="14.0039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0.5" customHeight="1">
      <c r="A5" s="6"/>
      <c r="B5" s="6"/>
      <c r="C5" s="6"/>
      <c r="D5" s="6"/>
    </row>
    <row r="6" spans="1:4" ht="18" customHeight="1">
      <c r="A6" s="68" t="s">
        <v>63</v>
      </c>
      <c r="B6" s="68"/>
      <c r="C6" s="68"/>
      <c r="D6" s="12"/>
    </row>
    <row r="7" spans="1:4" ht="24" customHeight="1">
      <c r="A7" s="24"/>
      <c r="B7" s="45" t="s">
        <v>131</v>
      </c>
      <c r="C7" s="26">
        <v>-129056.2</v>
      </c>
      <c r="D7" s="27" t="s">
        <v>8</v>
      </c>
    </row>
    <row r="8" spans="1:4" ht="15.75">
      <c r="A8" s="70" t="s">
        <v>5</v>
      </c>
      <c r="B8" s="70"/>
      <c r="C8" s="18">
        <f>965.3+35</f>
        <v>1000.3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133906.44-5625.65+4859.88</f>
        <v>133140.67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126700.42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21606.48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3475.08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24007.2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12626.16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2895.96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2763.75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20406.12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30845.95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179</v>
      </c>
      <c r="C24" s="37">
        <f>2985+51.83</f>
        <v>3036.83</v>
      </c>
      <c r="D24" s="27" t="s">
        <v>8</v>
      </c>
    </row>
    <row r="25" spans="1:4" ht="15.75">
      <c r="A25" s="31"/>
      <c r="B25" s="36" t="s">
        <v>165</v>
      </c>
      <c r="C25" s="38">
        <v>432.9</v>
      </c>
      <c r="D25" s="27" t="s">
        <v>8</v>
      </c>
    </row>
    <row r="26" spans="1:4" ht="15.75">
      <c r="A26" s="31"/>
      <c r="B26" s="39" t="s">
        <v>55</v>
      </c>
      <c r="C26" s="40">
        <v>2445</v>
      </c>
      <c r="D26" s="27" t="s">
        <v>8</v>
      </c>
    </row>
    <row r="27" spans="1:4" ht="15.75">
      <c r="A27" s="41"/>
      <c r="B27" s="42" t="s">
        <v>180</v>
      </c>
      <c r="C27" s="38">
        <v>1803</v>
      </c>
      <c r="D27" s="27" t="s">
        <v>8</v>
      </c>
    </row>
    <row r="28" spans="1:4" ht="15.75">
      <c r="A28" s="41"/>
      <c r="B28" s="42" t="s">
        <v>53</v>
      </c>
      <c r="C28" s="38">
        <v>800</v>
      </c>
      <c r="D28" s="27" t="s">
        <v>8</v>
      </c>
    </row>
    <row r="29" spans="1:4" ht="15.75">
      <c r="A29" s="41"/>
      <c r="B29" s="42" t="s">
        <v>181</v>
      </c>
      <c r="C29" s="38">
        <v>7145</v>
      </c>
      <c r="D29" s="27" t="s">
        <v>8</v>
      </c>
    </row>
    <row r="30" spans="1:4" ht="15.75">
      <c r="A30" s="41"/>
      <c r="B30" s="42" t="s">
        <v>101</v>
      </c>
      <c r="C30" s="37">
        <f>5002.8+1962.3</f>
        <v>6965.1</v>
      </c>
      <c r="D30" s="27" t="s">
        <v>8</v>
      </c>
    </row>
    <row r="31" spans="1:4" ht="15.75">
      <c r="A31" s="41"/>
      <c r="B31" s="42" t="s">
        <v>69</v>
      </c>
      <c r="C31" s="38">
        <v>6319.06</v>
      </c>
      <c r="D31" s="27" t="s">
        <v>8</v>
      </c>
    </row>
    <row r="32" spans="1:4" ht="15.75">
      <c r="A32" s="41"/>
      <c r="B32" s="42" t="s">
        <v>70</v>
      </c>
      <c r="C32" s="37">
        <v>1899.06</v>
      </c>
      <c r="D32" s="27" t="s">
        <v>8</v>
      </c>
    </row>
    <row r="33" spans="1:4" ht="15.75">
      <c r="A33" s="41"/>
      <c r="B33" s="42"/>
      <c r="C33" s="37"/>
      <c r="D33" s="27"/>
    </row>
    <row r="34" spans="1:4" ht="15.75">
      <c r="A34" s="43"/>
      <c r="B34" s="44" t="s">
        <v>161</v>
      </c>
      <c r="C34" s="26">
        <f>C7+C10-C12</f>
        <v>-122615.95</v>
      </c>
      <c r="D34" s="27" t="s">
        <v>8</v>
      </c>
    </row>
    <row r="35" spans="1:4" ht="15.75">
      <c r="A35" s="43"/>
      <c r="B35" s="43"/>
      <c r="C35" s="43" t="s">
        <v>35</v>
      </c>
      <c r="D35" s="27" t="s">
        <v>8</v>
      </c>
    </row>
    <row r="36" spans="1:4" ht="30.75" customHeight="1">
      <c r="A36" s="69" t="s">
        <v>160</v>
      </c>
      <c r="B36" s="69"/>
      <c r="C36" s="43">
        <v>29962.67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21" sqref="C21"/>
    </sheetView>
  </sheetViews>
  <sheetFormatPr defaultColWidth="9.140625" defaultRowHeight="12.75"/>
  <cols>
    <col min="1" max="1" width="5.57421875" style="0" bestFit="1" customWidth="1"/>
    <col min="2" max="2" width="61.28125" style="0" customWidth="1"/>
    <col min="3" max="3" width="16.8515625" style="0" customWidth="1"/>
    <col min="4" max="4" width="8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5.25" customHeight="1">
      <c r="A5" s="6"/>
      <c r="B5" s="6"/>
      <c r="C5" s="6"/>
      <c r="D5" s="6"/>
    </row>
    <row r="6" spans="1:4" ht="18.75">
      <c r="A6" s="68" t="s">
        <v>64</v>
      </c>
      <c r="B6" s="68"/>
      <c r="C6" s="68"/>
      <c r="D6" s="14"/>
    </row>
    <row r="7" spans="1:4" ht="22.5" customHeight="1">
      <c r="A7" s="24"/>
      <c r="B7" s="45" t="s">
        <v>131</v>
      </c>
      <c r="C7" s="26">
        <v>12734.43</v>
      </c>
      <c r="D7" s="27" t="s">
        <v>8</v>
      </c>
    </row>
    <row r="8" spans="1:4" ht="15.75">
      <c r="A8" s="70" t="s">
        <v>5</v>
      </c>
      <c r="B8" s="70"/>
      <c r="C8" s="18">
        <v>966.49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134071.44-4896.54</f>
        <v>129174.9</v>
      </c>
      <c r="D10" s="27" t="s">
        <v>8</v>
      </c>
    </row>
    <row r="11" spans="1:4" ht="15.75">
      <c r="A11" s="28"/>
      <c r="B11" s="21" t="s">
        <v>9</v>
      </c>
      <c r="C11" s="30">
        <v>88.06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108489.67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20876.16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3479.36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2400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23195.76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12641.64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2899.44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1209.5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19716.36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13997.73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9" t="s">
        <v>158</v>
      </c>
      <c r="C24" s="38">
        <v>2465</v>
      </c>
      <c r="D24" s="27" t="s">
        <v>8</v>
      </c>
    </row>
    <row r="25" spans="1:4" ht="15.75">
      <c r="A25" s="31"/>
      <c r="B25" s="39" t="s">
        <v>182</v>
      </c>
      <c r="C25" s="40">
        <v>568.32</v>
      </c>
      <c r="D25" s="27" t="s">
        <v>8</v>
      </c>
    </row>
    <row r="26" spans="1:4" ht="15.75">
      <c r="A26" s="41"/>
      <c r="B26" s="42" t="s">
        <v>69</v>
      </c>
      <c r="C26" s="38">
        <v>6397.19</v>
      </c>
      <c r="D26" s="27" t="s">
        <v>8</v>
      </c>
    </row>
    <row r="27" spans="1:4" ht="15.75">
      <c r="A27" s="41"/>
      <c r="B27" s="42" t="s">
        <v>70</v>
      </c>
      <c r="C27" s="37">
        <v>1899.06</v>
      </c>
      <c r="D27" s="27" t="s">
        <v>8</v>
      </c>
    </row>
    <row r="28" spans="1:4" ht="15.75">
      <c r="A28" s="41"/>
      <c r="B28" s="42" t="s">
        <v>101</v>
      </c>
      <c r="C28" s="38">
        <v>2668.16</v>
      </c>
      <c r="D28" s="27" t="s">
        <v>8</v>
      </c>
    </row>
    <row r="29" spans="1:4" ht="15.75">
      <c r="A29" s="24"/>
      <c r="B29" s="24"/>
      <c r="C29" s="24"/>
      <c r="D29" s="27"/>
    </row>
    <row r="30" spans="1:4" ht="15.75">
      <c r="A30" s="43"/>
      <c r="B30" s="44" t="s">
        <v>161</v>
      </c>
      <c r="C30" s="26">
        <f>C7+C10-C12</f>
        <v>33419.66</v>
      </c>
      <c r="D30" s="27" t="s">
        <v>8</v>
      </c>
    </row>
    <row r="31" spans="1:4" ht="15.75">
      <c r="A31" s="43"/>
      <c r="B31" s="43"/>
      <c r="C31" s="43" t="s">
        <v>35</v>
      </c>
      <c r="D31" s="27"/>
    </row>
    <row r="32" spans="1:4" ht="30.75" customHeight="1">
      <c r="A32" s="69" t="s">
        <v>160</v>
      </c>
      <c r="B32" s="69"/>
      <c r="C32" s="43">
        <v>120330.49</v>
      </c>
      <c r="D32" s="27" t="s">
        <v>8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3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57421875" style="0" customWidth="1"/>
    <col min="4" max="4" width="8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65</v>
      </c>
      <c r="B6" s="68"/>
      <c r="C6" s="68"/>
      <c r="D6" s="14"/>
    </row>
    <row r="7" spans="1:4" ht="24.75" customHeight="1">
      <c r="A7" s="24"/>
      <c r="B7" s="45" t="s">
        <v>131</v>
      </c>
      <c r="C7" s="26">
        <v>-70732.71</v>
      </c>
      <c r="D7" s="27" t="s">
        <v>8</v>
      </c>
    </row>
    <row r="8" spans="1:4" ht="15.75">
      <c r="A8" s="70" t="s">
        <v>5</v>
      </c>
      <c r="B8" s="70"/>
      <c r="C8" s="18">
        <f>905.8+40.2</f>
        <v>946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125652.26-5289.94+5576.52</f>
        <v>125938.84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110370.05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20433.6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2971.02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699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22704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11847.84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2717.4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19298.4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21625.07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61</v>
      </c>
      <c r="C24" s="37">
        <v>348.8</v>
      </c>
      <c r="D24" s="27" t="s">
        <v>8</v>
      </c>
    </row>
    <row r="25" spans="1:4" ht="15.75">
      <c r="A25" s="31"/>
      <c r="B25" s="42" t="s">
        <v>45</v>
      </c>
      <c r="C25" s="38">
        <f>1784.74+1005.37</f>
        <v>2790.11</v>
      </c>
      <c r="D25" s="27" t="s">
        <v>8</v>
      </c>
    </row>
    <row r="26" spans="1:4" ht="15.75">
      <c r="A26" s="31"/>
      <c r="B26" s="42" t="s">
        <v>56</v>
      </c>
      <c r="C26" s="40">
        <f>6503.64+1177.38</f>
        <v>7681.02</v>
      </c>
      <c r="D26" s="27" t="s">
        <v>8</v>
      </c>
    </row>
    <row r="27" spans="1:4" ht="15.75">
      <c r="A27" s="41"/>
      <c r="B27" s="39" t="s">
        <v>40</v>
      </c>
      <c r="C27" s="38">
        <v>2476.5</v>
      </c>
      <c r="D27" s="27" t="s">
        <v>8</v>
      </c>
    </row>
    <row r="28" spans="1:4" ht="15.75">
      <c r="A28" s="41"/>
      <c r="B28" s="42" t="s">
        <v>69</v>
      </c>
      <c r="C28" s="38">
        <v>6429.58</v>
      </c>
      <c r="D28" s="27" t="s">
        <v>8</v>
      </c>
    </row>
    <row r="29" spans="1:4" ht="15.75">
      <c r="A29" s="41"/>
      <c r="B29" s="42" t="s">
        <v>70</v>
      </c>
      <c r="C29" s="37">
        <v>1899.06</v>
      </c>
      <c r="D29" s="27" t="s">
        <v>8</v>
      </c>
    </row>
    <row r="30" spans="1:4" ht="15.75">
      <c r="A30" s="24"/>
      <c r="B30" s="24"/>
      <c r="C30" s="24"/>
      <c r="D30" s="27"/>
    </row>
    <row r="31" spans="1:4" ht="15.75">
      <c r="A31" s="43"/>
      <c r="B31" s="44" t="s">
        <v>161</v>
      </c>
      <c r="C31" s="26">
        <f>C7+C10-C12</f>
        <v>-55163.92</v>
      </c>
      <c r="D31" s="27" t="s">
        <v>8</v>
      </c>
    </row>
    <row r="32" spans="1:4" ht="15.75">
      <c r="A32" s="43"/>
      <c r="B32" s="43"/>
      <c r="C32" s="43" t="s">
        <v>35</v>
      </c>
      <c r="D32" s="27" t="s">
        <v>8</v>
      </c>
    </row>
    <row r="33" spans="1:4" ht="31.5" customHeight="1">
      <c r="A33" s="69" t="s">
        <v>160</v>
      </c>
      <c r="B33" s="69"/>
      <c r="C33" s="43">
        <v>34224.03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0">
      <selection activeCell="C22" sqref="C22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</v>
      </c>
      <c r="B6" s="68"/>
      <c r="C6" s="68"/>
    </row>
    <row r="7" spans="1:4" ht="33.75" customHeight="1">
      <c r="A7" s="24"/>
      <c r="B7" s="24" t="s">
        <v>131</v>
      </c>
      <c r="C7" s="43">
        <v>99.04</v>
      </c>
      <c r="D7" s="28" t="s">
        <v>8</v>
      </c>
    </row>
    <row r="8" spans="1:4" ht="30.75" customHeight="1">
      <c r="A8" s="24" t="s">
        <v>5</v>
      </c>
      <c r="B8" s="24"/>
      <c r="C8" s="18">
        <v>398.65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8.75" customHeight="1">
      <c r="A10" s="28"/>
      <c r="B10" s="46" t="s">
        <v>20</v>
      </c>
      <c r="C10" s="30">
        <v>44872.04</v>
      </c>
      <c r="D10" s="27" t="s">
        <v>8</v>
      </c>
    </row>
    <row r="11" spans="1:4" ht="18.75" customHeight="1">
      <c r="A11" s="28"/>
      <c r="B11" s="46" t="s">
        <v>9</v>
      </c>
      <c r="C11" s="30">
        <v>94.02</v>
      </c>
      <c r="D11" s="27" t="s">
        <v>10</v>
      </c>
    </row>
    <row r="12" spans="1:4" ht="20.25" customHeight="1">
      <c r="A12" s="28">
        <v>2</v>
      </c>
      <c r="B12" s="18" t="s">
        <v>71</v>
      </c>
      <c r="C12" s="30">
        <f>SUM(C13:C22)</f>
        <v>46696.97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7175.7</v>
      </c>
      <c r="D13" s="27" t="s">
        <v>8</v>
      </c>
    </row>
    <row r="14" spans="1:4" ht="15.75" customHeight="1">
      <c r="A14" s="31" t="s">
        <v>24</v>
      </c>
      <c r="B14" s="21" t="s">
        <v>13</v>
      </c>
      <c r="C14" s="32">
        <v>1435.14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2509.2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11202.84</v>
      </c>
      <c r="D16" s="27" t="s">
        <v>8</v>
      </c>
    </row>
    <row r="17" spans="1:4" ht="33" customHeight="1">
      <c r="A17" s="33" t="s">
        <v>27</v>
      </c>
      <c r="B17" s="21" t="s">
        <v>15</v>
      </c>
      <c r="C17" s="32">
        <v>6601.64</v>
      </c>
      <c r="D17" s="27" t="s">
        <v>8</v>
      </c>
    </row>
    <row r="18" spans="1:4" ht="15.75" customHeight="1">
      <c r="A18" s="31" t="s">
        <v>28</v>
      </c>
      <c r="B18" s="21" t="s">
        <v>16</v>
      </c>
      <c r="C18" s="32">
        <v>5214.34</v>
      </c>
      <c r="D18" s="27" t="s">
        <v>8</v>
      </c>
    </row>
    <row r="19" spans="1:4" ht="32.25" customHeight="1">
      <c r="A19" s="33" t="s">
        <v>29</v>
      </c>
      <c r="B19" s="21" t="s">
        <v>17</v>
      </c>
      <c r="C19" s="32">
        <v>0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8132.46</v>
      </c>
      <c r="D21" s="27" t="s">
        <v>8</v>
      </c>
    </row>
    <row r="22" spans="1:4" ht="15.75" customHeight="1">
      <c r="A22" s="31" t="s">
        <v>32</v>
      </c>
      <c r="B22" s="21" t="s">
        <v>19</v>
      </c>
      <c r="C22" s="32">
        <f>C24+C26</f>
        <v>4425.65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39" t="s">
        <v>74</v>
      </c>
      <c r="C24" s="37">
        <v>3905.65</v>
      </c>
      <c r="D24" s="27" t="s">
        <v>8</v>
      </c>
    </row>
    <row r="25" spans="1:4" ht="15.75">
      <c r="A25" s="41"/>
      <c r="B25" s="42" t="s">
        <v>158</v>
      </c>
      <c r="C25" s="38">
        <v>2465.1</v>
      </c>
      <c r="D25" s="27" t="s">
        <v>8</v>
      </c>
    </row>
    <row r="26" spans="1:4" ht="15.75">
      <c r="A26" s="41"/>
      <c r="B26" s="37" t="s">
        <v>159</v>
      </c>
      <c r="C26" s="38">
        <v>520</v>
      </c>
      <c r="D26" s="27" t="s">
        <v>8</v>
      </c>
    </row>
    <row r="27" spans="1:4" ht="15" customHeight="1">
      <c r="A27" s="24"/>
      <c r="B27" s="24"/>
      <c r="C27" s="24"/>
      <c r="D27" s="27"/>
    </row>
    <row r="28" spans="1:4" ht="28.5" customHeight="1">
      <c r="A28" s="24"/>
      <c r="B28" s="44" t="s">
        <v>161</v>
      </c>
      <c r="C28" s="26">
        <f>C7+C10-C12</f>
        <v>-1725.89</v>
      </c>
      <c r="D28" s="27" t="s">
        <v>8</v>
      </c>
    </row>
    <row r="29" spans="1:4" ht="15.75">
      <c r="A29" s="24"/>
      <c r="B29" s="24"/>
      <c r="C29" s="24"/>
      <c r="D29" s="17"/>
    </row>
    <row r="30" spans="1:4" ht="32.25" customHeight="1">
      <c r="A30" s="69" t="s">
        <v>160</v>
      </c>
      <c r="B30" s="69"/>
      <c r="C30" s="43">
        <v>18428.09</v>
      </c>
      <c r="D30" s="50" t="s">
        <v>8</v>
      </c>
    </row>
    <row r="31" spans="1:3" ht="15.75">
      <c r="A31" s="6"/>
      <c r="B31" s="6"/>
      <c r="C31" s="6"/>
    </row>
    <row r="32" spans="1:3" ht="15.75">
      <c r="A32" s="6"/>
      <c r="B32" s="6"/>
      <c r="C32" s="6"/>
    </row>
  </sheetData>
  <mergeCells count="6">
    <mergeCell ref="A30:B30"/>
    <mergeCell ref="A6:C6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1">
      <selection activeCell="F31" sqref="F31:F34"/>
    </sheetView>
  </sheetViews>
  <sheetFormatPr defaultColWidth="9.140625" defaultRowHeight="12.75"/>
  <cols>
    <col min="1" max="1" width="5.57421875" style="0" bestFit="1" customWidth="1"/>
    <col min="2" max="2" width="60.28125" style="0" customWidth="1"/>
    <col min="3" max="3" width="14.57421875" style="0" customWidth="1"/>
    <col min="4" max="4" width="7.00390625" style="0" customWidth="1"/>
    <col min="5" max="5" width="5.57421875" style="0" bestFit="1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8.25" customHeight="1">
      <c r="A5" s="6"/>
      <c r="B5" s="6"/>
      <c r="C5" s="6"/>
    </row>
    <row r="6" spans="1:4" ht="18.75">
      <c r="A6" s="68" t="s">
        <v>67</v>
      </c>
      <c r="B6" s="68"/>
      <c r="C6" s="68"/>
      <c r="D6" s="68"/>
    </row>
    <row r="7" spans="1:4" ht="24.75" customHeight="1">
      <c r="A7" s="24"/>
      <c r="B7" s="45" t="s">
        <v>131</v>
      </c>
      <c r="C7" s="26">
        <v>-6311.23</v>
      </c>
      <c r="D7" s="28" t="s">
        <v>8</v>
      </c>
    </row>
    <row r="8" spans="1:4" ht="15.75">
      <c r="A8" s="70" t="s">
        <v>5</v>
      </c>
      <c r="B8" s="70"/>
      <c r="C8" s="18">
        <f>965.35+80.4</f>
        <v>1045.75</v>
      </c>
      <c r="D8" s="28" t="s">
        <v>6</v>
      </c>
    </row>
    <row r="9" spans="1:4" ht="15.75">
      <c r="A9" s="28">
        <v>1</v>
      </c>
      <c r="B9" s="18" t="s">
        <v>7</v>
      </c>
      <c r="C9" s="51"/>
      <c r="D9" s="27"/>
    </row>
    <row r="10" spans="1:4" ht="15.75">
      <c r="A10" s="28"/>
      <c r="B10" s="21" t="s">
        <v>20</v>
      </c>
      <c r="C10" s="30">
        <f>133913.4-5679.48+10223.62</f>
        <v>138457.54</v>
      </c>
      <c r="D10" s="27" t="s">
        <v>8</v>
      </c>
    </row>
    <row r="11" spans="1:4" ht="15.75">
      <c r="A11" s="28"/>
      <c r="B11" s="21" t="s">
        <v>9</v>
      </c>
      <c r="C11" s="30">
        <v>88.4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110961.81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22588.2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3475.26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690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25098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12626.76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2896.08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21333.3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14180.49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9" t="s">
        <v>184</v>
      </c>
      <c r="C24" s="38">
        <v>112.68</v>
      </c>
      <c r="D24" s="27" t="s">
        <v>8</v>
      </c>
    </row>
    <row r="25" spans="1:4" ht="15.75">
      <c r="A25" s="31"/>
      <c r="B25" s="42" t="s">
        <v>56</v>
      </c>
      <c r="C25" s="38">
        <v>1334.08</v>
      </c>
      <c r="D25" s="27" t="s">
        <v>8</v>
      </c>
    </row>
    <row r="26" spans="1:4" ht="15.75">
      <c r="A26" s="31"/>
      <c r="B26" s="42" t="s">
        <v>45</v>
      </c>
      <c r="C26" s="40">
        <f>892.37+1005.37</f>
        <v>1897.74</v>
      </c>
      <c r="D26" s="27" t="s">
        <v>8</v>
      </c>
    </row>
    <row r="27" spans="1:4" ht="15.75">
      <c r="A27" s="31"/>
      <c r="B27" s="39" t="s">
        <v>251</v>
      </c>
      <c r="C27" s="40">
        <v>2595</v>
      </c>
      <c r="D27" s="27" t="s">
        <v>8</v>
      </c>
    </row>
    <row r="28" spans="1:4" ht="15.75">
      <c r="A28" s="41"/>
      <c r="B28" s="42" t="s">
        <v>69</v>
      </c>
      <c r="C28" s="38">
        <v>6341.93</v>
      </c>
      <c r="D28" s="27" t="s">
        <v>8</v>
      </c>
    </row>
    <row r="29" spans="1:4" ht="15.75">
      <c r="A29" s="41"/>
      <c r="B29" s="42" t="s">
        <v>70</v>
      </c>
      <c r="C29" s="37">
        <v>1899.06</v>
      </c>
      <c r="D29" s="27" t="s">
        <v>8</v>
      </c>
    </row>
    <row r="30" spans="1:4" ht="15.75">
      <c r="A30" s="24"/>
      <c r="B30" s="24"/>
      <c r="C30" s="24"/>
      <c r="D30" s="28"/>
    </row>
    <row r="31" spans="1:4" ht="15.75">
      <c r="A31" s="24"/>
      <c r="B31" s="44" t="s">
        <v>161</v>
      </c>
      <c r="C31" s="26">
        <f>C7+C10-C12</f>
        <v>21184.5</v>
      </c>
      <c r="D31" s="28" t="s">
        <v>8</v>
      </c>
    </row>
    <row r="32" spans="1:4" ht="15.75">
      <c r="A32" s="24"/>
      <c r="B32" s="24"/>
      <c r="C32" s="24" t="s">
        <v>35</v>
      </c>
      <c r="D32" s="28"/>
    </row>
    <row r="33" spans="1:4" ht="23.25" customHeight="1">
      <c r="A33" s="72" t="s">
        <v>183</v>
      </c>
      <c r="B33" s="72"/>
      <c r="C33" s="43">
        <v>166901.89</v>
      </c>
      <c r="D33" s="50" t="s">
        <v>8</v>
      </c>
    </row>
    <row r="34" spans="1:4" ht="15.75">
      <c r="A34" s="6"/>
      <c r="B34" s="6"/>
      <c r="C34" s="6"/>
      <c r="D34" s="7"/>
    </row>
    <row r="35" spans="1:4" ht="15.75">
      <c r="A35" s="6"/>
      <c r="B35" s="6"/>
      <c r="C35" s="6"/>
      <c r="D35" s="7"/>
    </row>
  </sheetData>
  <mergeCells count="7">
    <mergeCell ref="A8:B8"/>
    <mergeCell ref="A33:B33"/>
    <mergeCell ref="A6:D6"/>
    <mergeCell ref="A1:C1"/>
    <mergeCell ref="A2:C2"/>
    <mergeCell ref="A3:C3"/>
    <mergeCell ref="A4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11" sqref="H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" customHeight="1">
      <c r="A5" s="6"/>
      <c r="B5" s="6"/>
      <c r="C5" s="6"/>
      <c r="D5" s="6"/>
    </row>
    <row r="6" spans="1:4" ht="18.75">
      <c r="A6" s="68" t="s">
        <v>72</v>
      </c>
      <c r="B6" s="68"/>
      <c r="C6" s="68"/>
      <c r="D6" s="14"/>
    </row>
    <row r="7" spans="1:4" ht="27" customHeight="1">
      <c r="A7" s="24"/>
      <c r="B7" s="45" t="s">
        <v>131</v>
      </c>
      <c r="C7" s="26">
        <v>-9221.49</v>
      </c>
      <c r="D7" s="27" t="s">
        <v>8</v>
      </c>
    </row>
    <row r="8" spans="1:4" ht="15.75">
      <c r="A8" s="70" t="s">
        <v>5</v>
      </c>
      <c r="B8" s="70"/>
      <c r="C8" s="18">
        <v>933.7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129522.84-6176.28</f>
        <v>123346.56</v>
      </c>
      <c r="D10" s="27" t="s">
        <v>8</v>
      </c>
    </row>
    <row r="11" spans="1:4" ht="15.75">
      <c r="A11" s="28"/>
      <c r="B11" s="21" t="s">
        <v>9</v>
      </c>
      <c r="C11" s="30">
        <v>92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116510.12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20167.92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3361.32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6552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22408.8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12212.76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2801.16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19047.48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29958.68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215</v>
      </c>
      <c r="C24" s="38">
        <v>1802</v>
      </c>
      <c r="D24" s="27" t="s">
        <v>8</v>
      </c>
    </row>
    <row r="25" spans="1:4" ht="15.75">
      <c r="A25" s="31"/>
      <c r="B25" s="39" t="s">
        <v>251</v>
      </c>
      <c r="C25" s="40">
        <v>5190</v>
      </c>
      <c r="D25" s="27" t="s">
        <v>8</v>
      </c>
    </row>
    <row r="26" spans="1:4" ht="15.75">
      <c r="A26" s="31"/>
      <c r="B26" s="42" t="s">
        <v>45</v>
      </c>
      <c r="C26" s="40">
        <v>2677.11</v>
      </c>
      <c r="D26" s="27" t="s">
        <v>8</v>
      </c>
    </row>
    <row r="27" spans="1:4" ht="15.75">
      <c r="A27" s="41"/>
      <c r="B27" s="42" t="s">
        <v>101</v>
      </c>
      <c r="C27" s="38">
        <v>12507</v>
      </c>
      <c r="D27" s="27" t="s">
        <v>8</v>
      </c>
    </row>
    <row r="28" spans="1:4" ht="15.75">
      <c r="A28" s="41"/>
      <c r="B28" s="42" t="s">
        <v>69</v>
      </c>
      <c r="C28" s="38">
        <v>6016</v>
      </c>
      <c r="D28" s="27" t="s">
        <v>8</v>
      </c>
    </row>
    <row r="29" spans="1:4" ht="15.75">
      <c r="A29" s="41"/>
      <c r="B29" s="42" t="s">
        <v>70</v>
      </c>
      <c r="C29" s="37">
        <v>1766.57</v>
      </c>
      <c r="D29" s="27" t="s">
        <v>8</v>
      </c>
    </row>
    <row r="30" spans="1:4" ht="15.75">
      <c r="A30" s="24"/>
      <c r="B30" s="24"/>
      <c r="C30" s="24"/>
      <c r="D30" s="27"/>
    </row>
    <row r="31" spans="1:4" ht="15.75">
      <c r="A31" s="43"/>
      <c r="B31" s="44" t="s">
        <v>161</v>
      </c>
      <c r="C31" s="26">
        <f>C7+C10-C12</f>
        <v>-2385.05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34.5" customHeight="1">
      <c r="A33" s="69" t="s">
        <v>160</v>
      </c>
      <c r="B33" s="69"/>
      <c r="C33" s="43">
        <v>110942.34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B24" sqref="B24"/>
    </sheetView>
  </sheetViews>
  <sheetFormatPr defaultColWidth="9.140625" defaultRowHeight="12.75"/>
  <cols>
    <col min="1" max="1" width="5.57421875" style="0" bestFit="1" customWidth="1"/>
    <col min="2" max="2" width="62.8515625" style="0" customWidth="1"/>
    <col min="3" max="3" width="13.57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.75" customHeight="1">
      <c r="A5" s="6"/>
      <c r="B5" s="6"/>
      <c r="C5" s="6"/>
      <c r="D5" s="6"/>
    </row>
    <row r="6" spans="1:4" ht="18.75">
      <c r="A6" s="68" t="s">
        <v>73</v>
      </c>
      <c r="B6" s="68"/>
      <c r="C6" s="68"/>
      <c r="D6" s="14"/>
    </row>
    <row r="7" spans="1:4" ht="23.25" customHeight="1">
      <c r="A7" s="24"/>
      <c r="B7" s="45" t="s">
        <v>131</v>
      </c>
      <c r="C7" s="26">
        <v>-32513.45</v>
      </c>
      <c r="D7" s="27" t="s">
        <v>8</v>
      </c>
    </row>
    <row r="8" spans="1:4" ht="15.75">
      <c r="A8" s="70" t="s">
        <v>5</v>
      </c>
      <c r="B8" s="70"/>
      <c r="C8" s="18">
        <v>2783.5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386127.12-18379.2</f>
        <v>367747.92</v>
      </c>
      <c r="D10" s="27" t="s">
        <v>8</v>
      </c>
    </row>
    <row r="11" spans="1:4" ht="15.75">
      <c r="A11" s="28"/>
      <c r="B11" s="21" t="s">
        <v>9</v>
      </c>
      <c r="C11" s="30">
        <v>78.4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445605.9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60123.6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10020.6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510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15739.2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66804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36408.24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8350.56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952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56783.4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189914.3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 t="s">
        <v>8</v>
      </c>
      <c r="E23" s="9"/>
    </row>
    <row r="24" spans="1:4" ht="15.75">
      <c r="A24" s="31"/>
      <c r="B24" s="42" t="s">
        <v>215</v>
      </c>
      <c r="C24" s="38">
        <v>1802</v>
      </c>
      <c r="D24" s="27" t="s">
        <v>8</v>
      </c>
    </row>
    <row r="25" spans="1:4" ht="15.75">
      <c r="A25" s="31"/>
      <c r="B25" s="42" t="s">
        <v>45</v>
      </c>
      <c r="C25" s="40">
        <f>8031.33+1005.37</f>
        <v>9036.7</v>
      </c>
      <c r="D25" s="27" t="s">
        <v>8</v>
      </c>
    </row>
    <row r="26" spans="1:4" ht="15.75">
      <c r="A26" s="31"/>
      <c r="B26" s="37" t="s">
        <v>185</v>
      </c>
      <c r="C26" s="40">
        <v>2656</v>
      </c>
      <c r="D26" s="27" t="s">
        <v>8</v>
      </c>
    </row>
    <row r="27" spans="1:4" ht="15.75">
      <c r="A27" s="31"/>
      <c r="B27" s="42" t="s">
        <v>101</v>
      </c>
      <c r="C27" s="40">
        <v>4335.76</v>
      </c>
      <c r="D27" s="27" t="s">
        <v>8</v>
      </c>
    </row>
    <row r="28" spans="1:4" ht="15.75">
      <c r="A28" s="41"/>
      <c r="B28" s="39" t="s">
        <v>251</v>
      </c>
      <c r="C28" s="38">
        <f>1730+6604</f>
        <v>8334</v>
      </c>
      <c r="D28" s="27" t="s">
        <v>8</v>
      </c>
    </row>
    <row r="29" spans="1:4" ht="15.75">
      <c r="A29" s="41"/>
      <c r="B29" s="39" t="s">
        <v>186</v>
      </c>
      <c r="C29" s="38">
        <v>140844</v>
      </c>
      <c r="D29" s="27" t="s">
        <v>8</v>
      </c>
    </row>
    <row r="30" spans="1:4" ht="15.75">
      <c r="A30" s="41"/>
      <c r="B30" s="42" t="s">
        <v>49</v>
      </c>
      <c r="C30" s="38">
        <v>960.45</v>
      </c>
      <c r="D30" s="27" t="s">
        <v>8</v>
      </c>
    </row>
    <row r="31" spans="1:4" ht="15.75">
      <c r="A31" s="41"/>
      <c r="B31" s="42" t="s">
        <v>69</v>
      </c>
      <c r="C31" s="38">
        <v>18147.28</v>
      </c>
      <c r="D31" s="27" t="s">
        <v>8</v>
      </c>
    </row>
    <row r="32" spans="1:4" ht="15.75">
      <c r="A32" s="41"/>
      <c r="B32" s="42" t="s">
        <v>70</v>
      </c>
      <c r="C32" s="37">
        <v>3798.11</v>
      </c>
      <c r="D32" s="27" t="s">
        <v>8</v>
      </c>
    </row>
    <row r="33" spans="1:4" ht="15.75">
      <c r="A33" s="24"/>
      <c r="B33" s="24"/>
      <c r="C33" s="24"/>
      <c r="D33" s="27"/>
    </row>
    <row r="34" spans="1:4" ht="15.75">
      <c r="A34" s="43"/>
      <c r="B34" s="44" t="s">
        <v>161</v>
      </c>
      <c r="C34" s="26">
        <f>C7+C10-C12</f>
        <v>-110371.43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34.5" customHeight="1">
      <c r="A36" s="69" t="s">
        <v>160</v>
      </c>
      <c r="B36" s="69"/>
      <c r="C36" s="43">
        <v>342417.36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38" sqref="B3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187</v>
      </c>
      <c r="B4" s="68"/>
      <c r="C4" s="68"/>
      <c r="D4" s="14"/>
    </row>
    <row r="5" spans="1:4" ht="18" customHeight="1">
      <c r="A5" s="14"/>
      <c r="B5" s="14"/>
      <c r="C5" s="14"/>
      <c r="D5" s="14"/>
    </row>
    <row r="6" spans="1:4" ht="18.75">
      <c r="A6" s="68" t="s">
        <v>75</v>
      </c>
      <c r="B6" s="68"/>
      <c r="C6" s="68"/>
      <c r="D6" s="14"/>
    </row>
    <row r="7" spans="1:4" ht="25.5" customHeight="1">
      <c r="A7" s="24"/>
      <c r="B7" s="45" t="s">
        <v>131</v>
      </c>
      <c r="C7" s="26">
        <v>-168335.16</v>
      </c>
      <c r="D7" s="27" t="s">
        <v>8</v>
      </c>
    </row>
    <row r="8" spans="1:4" ht="15.75">
      <c r="A8" s="70" t="s">
        <v>5</v>
      </c>
      <c r="B8" s="70"/>
      <c r="C8" s="18">
        <v>2641.37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335876.64-15977.24</f>
        <v>319899.4</v>
      </c>
      <c r="D10" s="27" t="s">
        <v>8</v>
      </c>
    </row>
    <row r="11" spans="1:4" ht="15.75">
      <c r="A11" s="28"/>
      <c r="B11" s="21" t="s">
        <v>9</v>
      </c>
      <c r="C11" s="30">
        <v>79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256569.88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52299.17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8716.52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1452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17067.6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58110.14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31669.99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7262.74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49393.63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SUM(C24:C30)</f>
        <v>30598.09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188</v>
      </c>
      <c r="C24" s="37">
        <v>2542</v>
      </c>
      <c r="D24" s="27" t="s">
        <v>8</v>
      </c>
    </row>
    <row r="25" spans="1:4" ht="15.75">
      <c r="A25" s="31"/>
      <c r="B25" s="42" t="s">
        <v>189</v>
      </c>
      <c r="C25" s="38">
        <v>7695</v>
      </c>
      <c r="D25" s="27" t="s">
        <v>8</v>
      </c>
    </row>
    <row r="26" spans="1:4" ht="15.75">
      <c r="A26" s="31"/>
      <c r="B26" s="39" t="s">
        <v>190</v>
      </c>
      <c r="C26" s="40">
        <f>1308+2379.96</f>
        <v>3687.96</v>
      </c>
      <c r="D26" s="27" t="s">
        <v>8</v>
      </c>
    </row>
    <row r="27" spans="1:4" ht="15.75">
      <c r="A27" s="41"/>
      <c r="B27" s="42" t="s">
        <v>79</v>
      </c>
      <c r="C27" s="38">
        <v>1690.39</v>
      </c>
      <c r="D27" s="27" t="s">
        <v>8</v>
      </c>
    </row>
    <row r="28" spans="1:4" ht="15.75">
      <c r="A28" s="41"/>
      <c r="B28" s="42" t="s">
        <v>59</v>
      </c>
      <c r="C28" s="38">
        <v>568.32</v>
      </c>
      <c r="D28" s="27" t="s">
        <v>8</v>
      </c>
    </row>
    <row r="29" spans="1:4" ht="15.75">
      <c r="A29" s="41"/>
      <c r="B29" s="42" t="s">
        <v>69</v>
      </c>
      <c r="C29" s="38">
        <v>8849.73</v>
      </c>
      <c r="D29" s="27" t="s">
        <v>8</v>
      </c>
    </row>
    <row r="30" spans="1:4" ht="15.75">
      <c r="A30" s="41"/>
      <c r="B30" s="42" t="s">
        <v>70</v>
      </c>
      <c r="C30" s="37">
        <v>5564.69</v>
      </c>
      <c r="D30" s="27" t="s">
        <v>8</v>
      </c>
    </row>
    <row r="31" spans="1:4" ht="15.75">
      <c r="A31" s="41"/>
      <c r="B31" s="42"/>
      <c r="C31" s="17"/>
      <c r="D31" s="27"/>
    </row>
    <row r="32" spans="1:4" ht="15.75">
      <c r="A32" s="43"/>
      <c r="B32" s="44" t="s">
        <v>161</v>
      </c>
      <c r="C32" s="26">
        <f>C7+C10-C12</f>
        <v>-105005.64</v>
      </c>
      <c r="D32" s="27" t="s">
        <v>8</v>
      </c>
    </row>
    <row r="33" spans="1:4" ht="16.5" customHeight="1">
      <c r="A33" s="43"/>
      <c r="B33" s="43"/>
      <c r="C33" s="43" t="s">
        <v>35</v>
      </c>
      <c r="D33" s="27"/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6">
    <mergeCell ref="A6:C6"/>
    <mergeCell ref="A8:B8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9">
      <selection activeCell="C8" sqref="C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76</v>
      </c>
      <c r="B6" s="68"/>
      <c r="C6" s="68"/>
      <c r="D6" s="14"/>
    </row>
    <row r="7" spans="1:4" ht="26.25" customHeight="1">
      <c r="A7" s="24"/>
      <c r="B7" s="45" t="s">
        <v>131</v>
      </c>
      <c r="C7" s="26">
        <v>-121121.8</v>
      </c>
      <c r="D7" s="27" t="s">
        <v>8</v>
      </c>
    </row>
    <row r="8" spans="1:4" ht="15.75">
      <c r="A8" s="70" t="s">
        <v>5</v>
      </c>
      <c r="B8" s="70"/>
      <c r="C8" s="18">
        <f>3255.1+89.2</f>
        <v>3344.3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451547.52-20253.32+12373.8</f>
        <v>443668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409843.63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72236.88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11718.36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890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19084.68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80263.2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42576.72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9765.36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f>3687.5+1740.5</f>
        <v>5428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68223.72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99656.71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47</v>
      </c>
      <c r="C24" s="37">
        <v>1573.89</v>
      </c>
      <c r="D24" s="27" t="s">
        <v>8</v>
      </c>
    </row>
    <row r="25" spans="1:4" ht="15.75">
      <c r="A25" s="31"/>
      <c r="B25" s="39" t="s">
        <v>55</v>
      </c>
      <c r="C25" s="40">
        <v>2445</v>
      </c>
      <c r="D25" s="27" t="s">
        <v>8</v>
      </c>
    </row>
    <row r="26" spans="1:4" ht="15.75">
      <c r="A26" s="41"/>
      <c r="B26" s="39" t="s">
        <v>190</v>
      </c>
      <c r="C26" s="38">
        <v>54698.95</v>
      </c>
      <c r="D26" s="27" t="s">
        <v>8</v>
      </c>
    </row>
    <row r="27" spans="1:4" ht="15.75">
      <c r="A27" s="41"/>
      <c r="B27" s="42" t="s">
        <v>142</v>
      </c>
      <c r="C27" s="38">
        <v>1089.61</v>
      </c>
      <c r="D27" s="27" t="s">
        <v>8</v>
      </c>
    </row>
    <row r="28" spans="1:4" ht="15.75">
      <c r="A28" s="41"/>
      <c r="B28" s="42" t="s">
        <v>74</v>
      </c>
      <c r="C28" s="38">
        <f>225.35+225.35</f>
        <v>450.7</v>
      </c>
      <c r="D28" s="27" t="s">
        <v>8</v>
      </c>
    </row>
    <row r="29" spans="1:4" ht="15.75">
      <c r="A29" s="41"/>
      <c r="B29" s="42" t="s">
        <v>192</v>
      </c>
      <c r="C29" s="38">
        <v>3606</v>
      </c>
      <c r="D29" s="27" t="s">
        <v>8</v>
      </c>
    </row>
    <row r="30" spans="1:4" ht="15.75">
      <c r="A30" s="41"/>
      <c r="B30" s="42" t="s">
        <v>191</v>
      </c>
      <c r="C30" s="38">
        <v>450.7</v>
      </c>
      <c r="D30" s="27" t="s">
        <v>8</v>
      </c>
    </row>
    <row r="31" spans="1:4" ht="15.75">
      <c r="A31" s="41"/>
      <c r="B31" s="42" t="s">
        <v>69</v>
      </c>
      <c r="C31" s="38">
        <v>21992.84</v>
      </c>
      <c r="D31" s="27" t="s">
        <v>8</v>
      </c>
    </row>
    <row r="32" spans="1:4" ht="15.75">
      <c r="A32" s="41"/>
      <c r="B32" s="42" t="s">
        <v>70</v>
      </c>
      <c r="C32" s="37">
        <v>5388.02</v>
      </c>
      <c r="D32" s="27" t="s">
        <v>8</v>
      </c>
    </row>
    <row r="33" spans="1:4" ht="15.75">
      <c r="A33" s="41"/>
      <c r="B33" s="42" t="s">
        <v>77</v>
      </c>
      <c r="C33" s="38">
        <v>7961</v>
      </c>
      <c r="D33" s="27" t="s">
        <v>8</v>
      </c>
    </row>
    <row r="34" spans="1:4" ht="15.75">
      <c r="A34" s="24"/>
      <c r="B34" s="24"/>
      <c r="C34" s="24"/>
      <c r="D34" s="27"/>
    </row>
    <row r="35" spans="1:4" ht="15.75">
      <c r="A35" s="43"/>
      <c r="B35" s="44" t="s">
        <v>161</v>
      </c>
      <c r="C35" s="26">
        <f>C7+C10-C12</f>
        <v>-87297.43</v>
      </c>
      <c r="D35" s="27" t="s">
        <v>8</v>
      </c>
    </row>
    <row r="36" spans="1:4" ht="15.75">
      <c r="A36" s="43"/>
      <c r="B36" s="43"/>
      <c r="C36" s="43" t="s">
        <v>35</v>
      </c>
      <c r="D36" s="27"/>
    </row>
    <row r="37" spans="1:4" ht="32.25" customHeight="1">
      <c r="A37" s="69" t="s">
        <v>160</v>
      </c>
      <c r="B37" s="69"/>
      <c r="C37" s="43">
        <v>145659.55</v>
      </c>
      <c r="D37" s="27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2">
      <selection activeCell="B35" sqref="B3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78</v>
      </c>
      <c r="B6" s="68"/>
      <c r="C6" s="68"/>
      <c r="D6" s="14"/>
    </row>
    <row r="7" spans="1:4" ht="30.75" customHeight="1">
      <c r="A7" s="24"/>
      <c r="B7" s="45" t="s">
        <v>131</v>
      </c>
      <c r="C7" s="26">
        <v>-83335.5</v>
      </c>
      <c r="D7" s="27" t="s">
        <v>8</v>
      </c>
    </row>
    <row r="8" spans="1:4" ht="21.75" customHeight="1">
      <c r="A8" s="70" t="s">
        <v>5</v>
      </c>
      <c r="B8" s="70"/>
      <c r="C8" s="18">
        <v>3121.17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432968.76-4443.25</f>
        <v>428525.51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387421.14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67417.32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11236.21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14040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25344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74908.08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40824.96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9363.48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63671.88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SUM(C24:C40)</f>
        <v>80615.21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47</v>
      </c>
      <c r="C24" s="37">
        <v>1693.15</v>
      </c>
      <c r="D24" s="27" t="s">
        <v>8</v>
      </c>
    </row>
    <row r="25" spans="1:4" ht="18" customHeight="1">
      <c r="A25" s="31"/>
      <c r="B25" s="39" t="s">
        <v>193</v>
      </c>
      <c r="C25" s="40">
        <v>7404</v>
      </c>
      <c r="D25" s="27" t="s">
        <v>8</v>
      </c>
    </row>
    <row r="26" spans="1:4" ht="18" customHeight="1">
      <c r="A26" s="31"/>
      <c r="B26" s="37" t="s">
        <v>48</v>
      </c>
      <c r="C26" s="40">
        <v>1538.04</v>
      </c>
      <c r="D26" s="27" t="s">
        <v>8</v>
      </c>
    </row>
    <row r="27" spans="1:4" ht="18" customHeight="1">
      <c r="A27" s="31"/>
      <c r="B27" s="42" t="s">
        <v>59</v>
      </c>
      <c r="C27" s="40">
        <v>189</v>
      </c>
      <c r="D27" s="27" t="s">
        <v>8</v>
      </c>
    </row>
    <row r="28" spans="1:4" ht="15.75">
      <c r="A28" s="31"/>
      <c r="B28" s="39" t="s">
        <v>154</v>
      </c>
      <c r="C28" s="40">
        <v>225.35</v>
      </c>
      <c r="D28" s="27" t="s">
        <v>8</v>
      </c>
    </row>
    <row r="29" spans="1:4" ht="15.75">
      <c r="A29" s="31"/>
      <c r="B29" s="39" t="s">
        <v>55</v>
      </c>
      <c r="C29" s="40">
        <v>5868</v>
      </c>
      <c r="D29" s="27" t="s">
        <v>8</v>
      </c>
    </row>
    <row r="30" spans="1:4" ht="15.75">
      <c r="A30" s="31"/>
      <c r="B30" s="39" t="s">
        <v>51</v>
      </c>
      <c r="C30" s="40">
        <v>15025</v>
      </c>
      <c r="D30" s="27" t="s">
        <v>8</v>
      </c>
    </row>
    <row r="31" spans="1:4" ht="15.75">
      <c r="A31" s="31"/>
      <c r="B31" s="39" t="s">
        <v>247</v>
      </c>
      <c r="C31" s="40">
        <v>450.7</v>
      </c>
      <c r="D31" s="27" t="s">
        <v>8</v>
      </c>
    </row>
    <row r="32" spans="1:4" s="55" customFormat="1" ht="15.75">
      <c r="A32" s="56"/>
      <c r="B32" s="36" t="s">
        <v>172</v>
      </c>
      <c r="C32" s="59">
        <v>353</v>
      </c>
      <c r="D32" s="50" t="s">
        <v>8</v>
      </c>
    </row>
    <row r="33" spans="1:4" ht="15.75">
      <c r="A33" s="41"/>
      <c r="B33" s="42" t="s">
        <v>79</v>
      </c>
      <c r="C33" s="38">
        <v>960.45</v>
      </c>
      <c r="D33" s="27" t="s">
        <v>8</v>
      </c>
    </row>
    <row r="34" spans="1:4" ht="15.75">
      <c r="A34" s="41"/>
      <c r="B34" s="42" t="s">
        <v>194</v>
      </c>
      <c r="C34" s="38">
        <v>1538.04</v>
      </c>
      <c r="D34" s="27" t="s">
        <v>8</v>
      </c>
    </row>
    <row r="35" spans="1:4" ht="15.75">
      <c r="A35" s="41"/>
      <c r="B35" s="39" t="s">
        <v>251</v>
      </c>
      <c r="C35" s="38">
        <v>4325</v>
      </c>
      <c r="D35" s="27" t="s">
        <v>8</v>
      </c>
    </row>
    <row r="36" spans="1:4" ht="15.75">
      <c r="A36" s="41"/>
      <c r="B36" s="42" t="s">
        <v>45</v>
      </c>
      <c r="C36" s="38">
        <v>8923.7</v>
      </c>
      <c r="D36" s="27" t="s">
        <v>8</v>
      </c>
    </row>
    <row r="37" spans="1:4" ht="15.75">
      <c r="A37" s="41"/>
      <c r="B37" s="42" t="s">
        <v>192</v>
      </c>
      <c r="C37" s="38">
        <v>1803</v>
      </c>
      <c r="D37" s="27" t="s">
        <v>8</v>
      </c>
    </row>
    <row r="38" spans="1:4" ht="15.75">
      <c r="A38" s="41"/>
      <c r="B38" s="42" t="s">
        <v>101</v>
      </c>
      <c r="C38" s="38">
        <f>4002.24+419.16+4050</f>
        <v>8471.4</v>
      </c>
      <c r="D38" s="27" t="s">
        <v>8</v>
      </c>
    </row>
    <row r="39" spans="1:4" ht="15.75">
      <c r="A39" s="41"/>
      <c r="B39" s="42" t="s">
        <v>69</v>
      </c>
      <c r="C39" s="38">
        <v>16901</v>
      </c>
      <c r="D39" s="27" t="s">
        <v>8</v>
      </c>
    </row>
    <row r="40" spans="1:4" ht="15.75">
      <c r="A40" s="41"/>
      <c r="B40" s="42" t="s">
        <v>70</v>
      </c>
      <c r="C40" s="37">
        <v>4946.38</v>
      </c>
      <c r="D40" s="27" t="s">
        <v>8</v>
      </c>
    </row>
    <row r="41" spans="1:4" ht="15.75">
      <c r="A41" s="24"/>
      <c r="B41" s="24"/>
      <c r="C41" s="24"/>
      <c r="D41" s="27"/>
    </row>
    <row r="42" spans="1:4" ht="15.75">
      <c r="A42" s="43"/>
      <c r="B42" s="44" t="s">
        <v>161</v>
      </c>
      <c r="C42" s="26">
        <f>C7+C10-C12</f>
        <v>-42231.13</v>
      </c>
      <c r="D42" s="27" t="s">
        <v>8</v>
      </c>
    </row>
    <row r="43" spans="1:4" ht="15.75">
      <c r="A43" s="43"/>
      <c r="B43" s="43"/>
      <c r="C43" s="43" t="s">
        <v>35</v>
      </c>
      <c r="D43" s="27"/>
    </row>
    <row r="44" spans="1:4" ht="34.5" customHeight="1">
      <c r="A44" s="69" t="s">
        <v>160</v>
      </c>
      <c r="B44" s="69"/>
      <c r="C44" s="43">
        <v>21649.09</v>
      </c>
      <c r="D44" s="27" t="s">
        <v>8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F23" sqref="F23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80</v>
      </c>
      <c r="B6" s="68"/>
      <c r="C6" s="68"/>
      <c r="D6" s="14"/>
    </row>
    <row r="7" spans="1:4" ht="22.5" customHeight="1">
      <c r="A7" s="24"/>
      <c r="B7" s="45" t="s">
        <v>131</v>
      </c>
      <c r="C7" s="26">
        <v>-5690.92</v>
      </c>
      <c r="D7" s="27" t="s">
        <v>8</v>
      </c>
    </row>
    <row r="8" spans="1:4" ht="15.75">
      <c r="A8" s="70" t="s">
        <v>5</v>
      </c>
      <c r="B8" s="70"/>
      <c r="C8" s="18">
        <f>417.6+263.7</f>
        <v>681.3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51615.36-2827.78-208.98+33390.16</f>
        <v>81968.76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75360.25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14716.08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1503.36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11282.33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5462.21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1252.8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13898.52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19171.95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144</v>
      </c>
      <c r="C24" s="38">
        <v>600</v>
      </c>
      <c r="D24" s="27" t="s">
        <v>8</v>
      </c>
    </row>
    <row r="25" spans="1:4" ht="15.75">
      <c r="A25" s="41"/>
      <c r="B25" s="37" t="s">
        <v>74</v>
      </c>
      <c r="C25" s="38">
        <v>811.7</v>
      </c>
      <c r="D25" s="27" t="s">
        <v>8</v>
      </c>
    </row>
    <row r="26" spans="1:4" ht="15.75">
      <c r="A26" s="41"/>
      <c r="B26" s="42" t="s">
        <v>101</v>
      </c>
      <c r="C26" s="38">
        <v>1667.6</v>
      </c>
      <c r="D26" s="27" t="s">
        <v>8</v>
      </c>
    </row>
    <row r="27" spans="1:4" ht="15.75">
      <c r="A27" s="41"/>
      <c r="B27" s="42" t="s">
        <v>45</v>
      </c>
      <c r="C27" s="38">
        <v>892.37</v>
      </c>
      <c r="D27" s="27" t="s">
        <v>8</v>
      </c>
    </row>
    <row r="28" spans="1:4" ht="15.75">
      <c r="A28" s="41"/>
      <c r="B28" s="39" t="s">
        <v>158</v>
      </c>
      <c r="C28" s="38">
        <v>4930.2</v>
      </c>
      <c r="D28" s="27" t="s">
        <v>8</v>
      </c>
    </row>
    <row r="29" spans="1:4" ht="15.75">
      <c r="A29" s="41"/>
      <c r="B29" s="39" t="s">
        <v>55</v>
      </c>
      <c r="C29" s="38">
        <v>3260</v>
      </c>
      <c r="D29" s="27" t="s">
        <v>8</v>
      </c>
    </row>
    <row r="30" spans="1:4" ht="15.75">
      <c r="A30" s="41"/>
      <c r="B30" s="42" t="s">
        <v>69</v>
      </c>
      <c r="C30" s="38">
        <v>4998.46</v>
      </c>
      <c r="D30" s="27" t="s">
        <v>8</v>
      </c>
    </row>
    <row r="31" spans="1:4" ht="15.75">
      <c r="A31" s="41"/>
      <c r="B31" s="42" t="s">
        <v>70</v>
      </c>
      <c r="C31" s="37">
        <v>971.62</v>
      </c>
      <c r="D31" s="27" t="s">
        <v>8</v>
      </c>
    </row>
    <row r="32" spans="1:4" ht="15.75">
      <c r="A32" s="24"/>
      <c r="B32" s="39" t="s">
        <v>151</v>
      </c>
      <c r="C32" s="38">
        <v>1040</v>
      </c>
      <c r="D32" s="27" t="s">
        <v>8</v>
      </c>
    </row>
    <row r="33" spans="1:4" ht="15.75">
      <c r="A33" s="24"/>
      <c r="B33" s="39"/>
      <c r="C33" s="24"/>
      <c r="D33" s="27"/>
    </row>
    <row r="34" spans="1:4" ht="15.75">
      <c r="A34" s="43"/>
      <c r="B34" s="44" t="s">
        <v>131</v>
      </c>
      <c r="C34" s="26">
        <f>C7+C10-C12</f>
        <v>917.59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33" customHeight="1">
      <c r="A36" s="69" t="s">
        <v>132</v>
      </c>
      <c r="B36" s="69"/>
      <c r="C36" s="26">
        <v>0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81</v>
      </c>
      <c r="B6" s="68"/>
      <c r="C6" s="68"/>
      <c r="D6" s="14"/>
    </row>
    <row r="7" spans="1:4" ht="25.5" customHeight="1">
      <c r="A7" s="24"/>
      <c r="B7" s="45" t="s">
        <v>131</v>
      </c>
      <c r="C7" s="26">
        <v>722.16</v>
      </c>
      <c r="D7" s="27" t="s">
        <v>8</v>
      </c>
    </row>
    <row r="8" spans="1:4" ht="15.75">
      <c r="A8" s="70" t="s">
        <v>5</v>
      </c>
      <c r="B8" s="70"/>
      <c r="C8" s="18">
        <f>485.91+270.4</f>
        <v>756.31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60058.44-3205.2+29178.87</f>
        <v>86032.11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72582.99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16336.29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1749.28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9594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12524.49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6355.68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1458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347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15428.72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SUM(C24:C27)</f>
        <v>8789.53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 t="s">
        <v>8</v>
      </c>
      <c r="E23" s="9"/>
    </row>
    <row r="24" spans="1:4" ht="15.75">
      <c r="A24" s="31"/>
      <c r="B24" s="36" t="s">
        <v>144</v>
      </c>
      <c r="C24" s="40">
        <v>600</v>
      </c>
      <c r="D24" s="27" t="s">
        <v>8</v>
      </c>
    </row>
    <row r="25" spans="1:4" ht="15.75">
      <c r="A25" s="41"/>
      <c r="B25" s="37" t="s">
        <v>48</v>
      </c>
      <c r="C25" s="38">
        <v>2168</v>
      </c>
      <c r="D25" s="27" t="s">
        <v>8</v>
      </c>
    </row>
    <row r="26" spans="1:4" ht="15.75">
      <c r="A26" s="41"/>
      <c r="B26" s="42" t="s">
        <v>69</v>
      </c>
      <c r="C26" s="38">
        <v>5049.91</v>
      </c>
      <c r="D26" s="27" t="s">
        <v>8</v>
      </c>
    </row>
    <row r="27" spans="1:4" ht="15.75">
      <c r="A27" s="41"/>
      <c r="B27" s="42" t="s">
        <v>70</v>
      </c>
      <c r="C27" s="37">
        <v>971.62</v>
      </c>
      <c r="D27" s="27" t="s">
        <v>8</v>
      </c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14171.28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34.5" customHeight="1">
      <c r="A31" s="69" t="s">
        <v>160</v>
      </c>
      <c r="B31" s="69"/>
      <c r="C31" s="43">
        <v>19176.74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11811023622047245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8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82</v>
      </c>
      <c r="B6" s="68"/>
      <c r="C6" s="68"/>
      <c r="D6" s="14"/>
    </row>
    <row r="7" spans="1:4" ht="30.75" customHeight="1">
      <c r="A7" s="24"/>
      <c r="B7" s="45" t="s">
        <v>131</v>
      </c>
      <c r="C7" s="26">
        <v>-12894.12</v>
      </c>
      <c r="D7" s="27" t="s">
        <v>8</v>
      </c>
    </row>
    <row r="8" spans="1:4" ht="15.75">
      <c r="A8" s="70" t="s">
        <v>5</v>
      </c>
      <c r="B8" s="70"/>
      <c r="C8" s="18">
        <f>1588.4+272.8</f>
        <v>1861.2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220342.8-10484.76+31355.99</f>
        <v>241214.03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203927.52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40201.92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5718.24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20457.36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44668.8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20776.32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4765.2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37968.48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SUM(C24:C31)</f>
        <v>29371.2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45</v>
      </c>
      <c r="C24" s="40">
        <v>2677.11</v>
      </c>
      <c r="D24" s="27" t="s">
        <v>8</v>
      </c>
    </row>
    <row r="25" spans="1:4" ht="15.75">
      <c r="A25" s="41"/>
      <c r="B25" s="39" t="s">
        <v>251</v>
      </c>
      <c r="C25" s="38">
        <v>5190</v>
      </c>
      <c r="D25" s="27" t="s">
        <v>8</v>
      </c>
    </row>
    <row r="26" spans="1:4" ht="15.75">
      <c r="A26" s="41"/>
      <c r="B26" s="39" t="s">
        <v>55</v>
      </c>
      <c r="C26" s="38">
        <v>815</v>
      </c>
      <c r="D26" s="27" t="s">
        <v>8</v>
      </c>
    </row>
    <row r="27" spans="1:4" ht="15.75">
      <c r="A27" s="41"/>
      <c r="B27" s="36" t="s">
        <v>172</v>
      </c>
      <c r="C27" s="38">
        <v>353</v>
      </c>
      <c r="D27" s="27" t="s">
        <v>8</v>
      </c>
    </row>
    <row r="28" spans="1:4" ht="15.75">
      <c r="A28" s="41"/>
      <c r="B28" s="42" t="s">
        <v>101</v>
      </c>
      <c r="C28" s="38">
        <v>5503.08</v>
      </c>
      <c r="D28" s="27" t="s">
        <v>8</v>
      </c>
    </row>
    <row r="29" spans="1:4" ht="15.75">
      <c r="A29" s="41"/>
      <c r="B29" s="42" t="s">
        <v>69</v>
      </c>
      <c r="C29" s="38">
        <v>8619.15</v>
      </c>
      <c r="D29" s="27" t="s">
        <v>8</v>
      </c>
    </row>
    <row r="30" spans="1:4" ht="15.75">
      <c r="A30" s="41"/>
      <c r="B30" s="42" t="s">
        <v>70</v>
      </c>
      <c r="C30" s="37">
        <v>3488.96</v>
      </c>
      <c r="D30" s="27" t="s">
        <v>8</v>
      </c>
    </row>
    <row r="31" spans="1:4" ht="15.75">
      <c r="A31" s="41"/>
      <c r="B31" s="39" t="s">
        <v>158</v>
      </c>
      <c r="C31" s="38">
        <v>2724.9</v>
      </c>
      <c r="D31" s="27" t="s">
        <v>8</v>
      </c>
    </row>
    <row r="32" spans="1:4" ht="15.75">
      <c r="A32" s="24"/>
      <c r="B32" s="24"/>
      <c r="C32" s="24"/>
      <c r="D32" s="27"/>
    </row>
    <row r="33" spans="1:4" ht="15.75">
      <c r="A33" s="43"/>
      <c r="B33" s="44" t="s">
        <v>161</v>
      </c>
      <c r="C33" s="26">
        <f>C7+C10-C12</f>
        <v>24392.39</v>
      </c>
      <c r="D33" s="27" t="s">
        <v>8</v>
      </c>
    </row>
    <row r="34" spans="1:4" ht="15.75">
      <c r="A34" s="43"/>
      <c r="B34" s="43"/>
      <c r="C34" s="43" t="s">
        <v>35</v>
      </c>
      <c r="D34" s="27"/>
    </row>
    <row r="35" spans="1:4" ht="31.5" customHeight="1">
      <c r="A35" s="69" t="s">
        <v>160</v>
      </c>
      <c r="B35" s="69"/>
      <c r="C35" s="43">
        <v>20911.9</v>
      </c>
      <c r="D35" s="27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B34" sqref="B3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20.25" customHeight="1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83</v>
      </c>
      <c r="B6" s="68"/>
      <c r="C6" s="68"/>
      <c r="D6" s="14"/>
    </row>
    <row r="7" spans="1:4" ht="24" customHeight="1">
      <c r="A7" s="24"/>
      <c r="B7" s="45" t="s">
        <v>131</v>
      </c>
      <c r="C7" s="26">
        <v>-4263.24</v>
      </c>
      <c r="D7" s="27" t="s">
        <v>8</v>
      </c>
    </row>
    <row r="8" spans="1:4" ht="15.75">
      <c r="A8" s="70" t="s">
        <v>5</v>
      </c>
      <c r="B8" s="70"/>
      <c r="C8" s="18">
        <f>370.4+247</f>
        <v>617.4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45781.446-2445+31341.27</f>
        <v>74677.72</v>
      </c>
      <c r="D10" s="27" t="s">
        <v>8</v>
      </c>
    </row>
    <row r="11" spans="1:4" ht="15.75">
      <c r="A11" s="28"/>
      <c r="B11" s="21" t="s">
        <v>9</v>
      </c>
      <c r="C11" s="30">
        <v>83.11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77100.31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8000.64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1333.44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6133.8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4844.88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1111.2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7556.16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SUM(C24:C34)</f>
        <v>40046.47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 t="s">
        <v>8</v>
      </c>
      <c r="E23" s="9"/>
    </row>
    <row r="24" spans="1:4" ht="15.75">
      <c r="A24" s="31"/>
      <c r="B24" s="36" t="s">
        <v>144</v>
      </c>
      <c r="C24" s="40">
        <v>600</v>
      </c>
      <c r="D24" s="27" t="s">
        <v>8</v>
      </c>
    </row>
    <row r="25" spans="1:4" ht="15.75">
      <c r="A25" s="31"/>
      <c r="B25" s="37" t="s">
        <v>48</v>
      </c>
      <c r="C25" s="38">
        <v>2446</v>
      </c>
      <c r="D25" s="27" t="s">
        <v>8</v>
      </c>
    </row>
    <row r="26" spans="1:4" ht="15.75">
      <c r="A26" s="31"/>
      <c r="B26" s="42" t="s">
        <v>195</v>
      </c>
      <c r="C26" s="38">
        <v>15934</v>
      </c>
      <c r="D26" s="27" t="s">
        <v>8</v>
      </c>
    </row>
    <row r="27" spans="1:4" s="55" customFormat="1" ht="15.75">
      <c r="A27" s="56"/>
      <c r="B27" s="57" t="s">
        <v>248</v>
      </c>
      <c r="C27" s="47">
        <v>1397.7</v>
      </c>
      <c r="D27" s="50" t="s">
        <v>8</v>
      </c>
    </row>
    <row r="28" spans="1:4" s="55" customFormat="1" ht="15.75">
      <c r="A28" s="53"/>
      <c r="B28" s="39" t="s">
        <v>158</v>
      </c>
      <c r="C28" s="47">
        <v>4930.2</v>
      </c>
      <c r="D28" s="50" t="s">
        <v>8</v>
      </c>
    </row>
    <row r="29" spans="1:4" s="55" customFormat="1" ht="15.75">
      <c r="A29" s="53"/>
      <c r="B29" s="39" t="s">
        <v>159</v>
      </c>
      <c r="C29" s="47">
        <v>260</v>
      </c>
      <c r="D29" s="50" t="s">
        <v>8</v>
      </c>
    </row>
    <row r="30" spans="1:4" ht="15.75">
      <c r="A30" s="41"/>
      <c r="B30" s="42" t="s">
        <v>69</v>
      </c>
      <c r="C30" s="38">
        <v>5030.85</v>
      </c>
      <c r="D30" s="27" t="s">
        <v>8</v>
      </c>
    </row>
    <row r="31" spans="1:4" ht="15.75">
      <c r="A31" s="41"/>
      <c r="B31" s="42" t="s">
        <v>70</v>
      </c>
      <c r="C31" s="37">
        <v>971.62</v>
      </c>
      <c r="D31" s="27" t="s">
        <v>8</v>
      </c>
    </row>
    <row r="32" spans="1:4" ht="15.75" customHeight="1">
      <c r="A32" s="41"/>
      <c r="B32" s="42" t="s">
        <v>196</v>
      </c>
      <c r="C32" s="37">
        <v>495.99</v>
      </c>
      <c r="D32" s="27" t="s">
        <v>8</v>
      </c>
    </row>
    <row r="33" spans="1:4" ht="15.75">
      <c r="A33" s="41"/>
      <c r="B33" s="42" t="s">
        <v>45</v>
      </c>
      <c r="C33" s="38">
        <f>1784.74+1005.37</f>
        <v>2790.11</v>
      </c>
      <c r="D33" s="27" t="s">
        <v>8</v>
      </c>
    </row>
    <row r="34" spans="1:4" ht="15.75">
      <c r="A34" s="41"/>
      <c r="B34" s="39" t="s">
        <v>251</v>
      </c>
      <c r="C34" s="38">
        <v>5190</v>
      </c>
      <c r="D34" s="27" t="s">
        <v>8</v>
      </c>
    </row>
    <row r="35" spans="1:4" ht="15.75">
      <c r="A35" s="24"/>
      <c r="B35" s="24"/>
      <c r="C35" s="24"/>
      <c r="D35" s="27"/>
    </row>
    <row r="36" spans="1:4" ht="15.75">
      <c r="A36" s="43"/>
      <c r="B36" s="44" t="s">
        <v>161</v>
      </c>
      <c r="C36" s="26">
        <f>C7+C10-C12</f>
        <v>-6685.83</v>
      </c>
      <c r="D36" s="27" t="s">
        <v>8</v>
      </c>
    </row>
    <row r="37" spans="1:4" ht="15.75">
      <c r="A37" s="43"/>
      <c r="B37" s="43"/>
      <c r="C37" s="43" t="s">
        <v>35</v>
      </c>
      <c r="D37" s="27"/>
    </row>
    <row r="38" spans="1:4" ht="32.25" customHeight="1">
      <c r="A38" s="69" t="s">
        <v>160</v>
      </c>
      <c r="B38" s="69"/>
      <c r="C38" s="43">
        <v>76635.34</v>
      </c>
      <c r="D38" s="27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7">
      <selection activeCell="B31" sqref="B31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8515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33</v>
      </c>
      <c r="B6" s="68"/>
      <c r="C6" s="68"/>
    </row>
    <row r="7" spans="1:4" ht="21.75" customHeight="1">
      <c r="A7" s="24"/>
      <c r="B7" s="45" t="s">
        <v>131</v>
      </c>
      <c r="C7" s="43">
        <v>-82296.86</v>
      </c>
      <c r="D7" s="49" t="s">
        <v>8</v>
      </c>
    </row>
    <row r="8" spans="1:4" ht="15.75">
      <c r="A8" s="24" t="s">
        <v>5</v>
      </c>
      <c r="B8" s="24"/>
      <c r="C8" s="18">
        <v>856.7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46" t="s">
        <v>20</v>
      </c>
      <c r="C10" s="30">
        <f>105888.12-5654.76</f>
        <v>100233.36</v>
      </c>
      <c r="D10" s="27" t="s">
        <v>8</v>
      </c>
    </row>
    <row r="11" spans="1:4" ht="15.75">
      <c r="A11" s="28"/>
      <c r="B11" s="46" t="s">
        <v>9</v>
      </c>
      <c r="C11" s="30">
        <v>99.63</v>
      </c>
      <c r="D11" s="27" t="s">
        <v>10</v>
      </c>
    </row>
    <row r="12" spans="1:4" ht="15.75">
      <c r="A12" s="28">
        <v>2</v>
      </c>
      <c r="B12" s="18" t="s">
        <v>71</v>
      </c>
      <c r="C12" s="30">
        <f>SUM(C13:C22)</f>
        <v>98599.86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18504.72</v>
      </c>
      <c r="D13" s="27" t="s">
        <v>8</v>
      </c>
    </row>
    <row r="14" spans="1:4" ht="15.75" customHeight="1">
      <c r="A14" s="31" t="s">
        <v>24</v>
      </c>
      <c r="B14" s="21" t="s">
        <v>13</v>
      </c>
      <c r="C14" s="32">
        <v>3084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8073.72</v>
      </c>
      <c r="D16" s="27" t="s">
        <v>8</v>
      </c>
    </row>
    <row r="17" spans="1:4" ht="29.25" customHeight="1">
      <c r="A17" s="33" t="s">
        <v>27</v>
      </c>
      <c r="B17" s="21" t="s">
        <v>15</v>
      </c>
      <c r="C17" s="32">
        <v>14187</v>
      </c>
      <c r="D17" s="27" t="s">
        <v>8</v>
      </c>
    </row>
    <row r="18" spans="1:4" ht="15.75" customHeight="1">
      <c r="A18" s="33" t="s">
        <v>28</v>
      </c>
      <c r="B18" s="21" t="s">
        <v>16</v>
      </c>
      <c r="C18" s="32">
        <v>11205.6</v>
      </c>
      <c r="D18" s="27" t="s">
        <v>8</v>
      </c>
    </row>
    <row r="19" spans="1:4" ht="32.25" customHeight="1">
      <c r="A19" s="33" t="s">
        <v>29</v>
      </c>
      <c r="B19" s="21" t="s">
        <v>17</v>
      </c>
      <c r="C19" s="32">
        <v>2570.4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17476.68</v>
      </c>
      <c r="D21" s="27" t="s">
        <v>8</v>
      </c>
    </row>
    <row r="22" spans="1:4" ht="15.75" customHeight="1">
      <c r="A22" s="31" t="s">
        <v>32</v>
      </c>
      <c r="B22" s="21" t="s">
        <v>19</v>
      </c>
      <c r="C22" s="32">
        <f>C25+C27+C28+C29+C26+C24</f>
        <v>23497.74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41"/>
      <c r="B24" s="42" t="s">
        <v>215</v>
      </c>
      <c r="C24" s="38">
        <v>400</v>
      </c>
      <c r="D24" s="27" t="s">
        <v>8</v>
      </c>
    </row>
    <row r="25" spans="1:4" ht="19.5" customHeight="1">
      <c r="A25" s="41"/>
      <c r="B25" s="39" t="s">
        <v>38</v>
      </c>
      <c r="C25" s="38">
        <v>5002.8</v>
      </c>
      <c r="D25" s="27" t="s">
        <v>8</v>
      </c>
    </row>
    <row r="26" spans="1:4" ht="17.25" customHeight="1">
      <c r="A26" s="41"/>
      <c r="B26" s="37" t="s">
        <v>164</v>
      </c>
      <c r="C26" s="37">
        <v>5278.57</v>
      </c>
      <c r="D26" s="27" t="s">
        <v>8</v>
      </c>
    </row>
    <row r="27" spans="1:4" ht="17.25" customHeight="1">
      <c r="A27" s="41"/>
      <c r="B27" s="39" t="s">
        <v>40</v>
      </c>
      <c r="C27" s="38">
        <v>5190</v>
      </c>
      <c r="D27" s="27" t="s">
        <v>8</v>
      </c>
    </row>
    <row r="28" spans="1:4" ht="15.75">
      <c r="A28" s="41"/>
      <c r="B28" s="42" t="s">
        <v>69</v>
      </c>
      <c r="C28" s="38">
        <v>5859.8</v>
      </c>
      <c r="D28" s="27" t="s">
        <v>8</v>
      </c>
    </row>
    <row r="29" spans="1:4" ht="15.75">
      <c r="A29" s="41"/>
      <c r="B29" s="42" t="s">
        <v>70</v>
      </c>
      <c r="C29" s="37">
        <v>1766.57</v>
      </c>
      <c r="D29" s="27" t="s">
        <v>8</v>
      </c>
    </row>
    <row r="30" spans="1:4" ht="15.75">
      <c r="A30" s="24"/>
      <c r="B30" s="24"/>
      <c r="C30" s="34"/>
      <c r="D30" s="27"/>
    </row>
    <row r="31" spans="1:4" s="15" customFormat="1" ht="21" customHeight="1">
      <c r="A31" s="43"/>
      <c r="B31" s="44" t="s">
        <v>162</v>
      </c>
      <c r="C31" s="26">
        <f>C7+C10-C12</f>
        <v>-80663.36</v>
      </c>
      <c r="D31" s="27" t="s">
        <v>8</v>
      </c>
    </row>
    <row r="32" spans="1:4" ht="15.75">
      <c r="A32" s="24"/>
      <c r="B32" s="24"/>
      <c r="C32" s="24" t="s">
        <v>35</v>
      </c>
      <c r="D32" s="27"/>
    </row>
    <row r="33" spans="1:4" ht="31.5" customHeight="1">
      <c r="A33" s="69" t="s">
        <v>160</v>
      </c>
      <c r="B33" s="69"/>
      <c r="C33" s="43">
        <v>4221.58</v>
      </c>
      <c r="D33" s="27" t="s">
        <v>8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</sheetData>
  <mergeCells count="6">
    <mergeCell ref="A6:C6"/>
    <mergeCell ref="A33:B33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C26" sqref="C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3.75" customHeight="1">
      <c r="A5" s="6"/>
      <c r="B5" s="6"/>
      <c r="C5" s="6"/>
      <c r="D5" s="6"/>
    </row>
    <row r="6" spans="1:4" ht="18.75">
      <c r="A6" s="68" t="s">
        <v>84</v>
      </c>
      <c r="B6" s="68"/>
      <c r="C6" s="68"/>
      <c r="D6" s="14"/>
    </row>
    <row r="7" spans="1:4" ht="25.5" customHeight="1">
      <c r="A7" s="24"/>
      <c r="B7" s="45" t="s">
        <v>131</v>
      </c>
      <c r="C7" s="26">
        <v>-60072.61</v>
      </c>
      <c r="D7" s="27" t="s">
        <v>8</v>
      </c>
    </row>
    <row r="8" spans="1:4" ht="18.75" customHeight="1">
      <c r="A8" s="70" t="s">
        <v>5</v>
      </c>
      <c r="B8" s="70"/>
      <c r="C8" s="18">
        <v>617.7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76347.72-4077.22</f>
        <v>72270.5</v>
      </c>
      <c r="D10" s="27" t="s">
        <v>8</v>
      </c>
    </row>
    <row r="11" spans="1:4" ht="15.75">
      <c r="A11" s="28"/>
      <c r="B11" s="21" t="s">
        <v>9</v>
      </c>
      <c r="C11" s="30">
        <v>87.54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70741.95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13342.32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2223.72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10229.16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8079.48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1852.8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12601.08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14339.67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 t="s">
        <v>8</v>
      </c>
      <c r="E23" s="9"/>
    </row>
    <row r="24" spans="1:4" ht="15.75">
      <c r="A24" s="31"/>
      <c r="B24" s="42" t="s">
        <v>196</v>
      </c>
      <c r="C24" s="38">
        <v>3344</v>
      </c>
      <c r="D24" s="27" t="s">
        <v>8</v>
      </c>
    </row>
    <row r="25" spans="1:4" ht="15.75">
      <c r="A25" s="41"/>
      <c r="B25" s="42" t="s">
        <v>197</v>
      </c>
      <c r="C25" s="38">
        <v>441.86</v>
      </c>
      <c r="D25" s="27" t="s">
        <v>8</v>
      </c>
    </row>
    <row r="26" spans="1:4" ht="15.75">
      <c r="A26" s="41"/>
      <c r="B26" s="37" t="s">
        <v>74</v>
      </c>
      <c r="C26" s="38">
        <v>901.4</v>
      </c>
      <c r="D26" s="27" t="s">
        <v>8</v>
      </c>
    </row>
    <row r="27" spans="1:4" ht="15.75">
      <c r="A27" s="41"/>
      <c r="B27" s="42" t="s">
        <v>53</v>
      </c>
      <c r="C27" s="38">
        <v>300</v>
      </c>
      <c r="D27" s="27" t="s">
        <v>8</v>
      </c>
    </row>
    <row r="28" spans="1:4" ht="15.75">
      <c r="A28" s="41"/>
      <c r="B28" s="42" t="s">
        <v>45</v>
      </c>
      <c r="C28" s="38">
        <v>892.37</v>
      </c>
      <c r="D28" s="27" t="s">
        <v>8</v>
      </c>
    </row>
    <row r="29" spans="1:4" ht="15.75">
      <c r="A29" s="41"/>
      <c r="B29" s="42" t="s">
        <v>198</v>
      </c>
      <c r="C29" s="38">
        <v>813.1</v>
      </c>
      <c r="D29" s="27" t="s">
        <v>8</v>
      </c>
    </row>
    <row r="30" spans="1:4" ht="15.75">
      <c r="A30" s="41"/>
      <c r="B30" s="42" t="s">
        <v>56</v>
      </c>
      <c r="C30" s="38">
        <v>3335.2</v>
      </c>
      <c r="D30" s="27" t="s">
        <v>8</v>
      </c>
    </row>
    <row r="31" spans="1:4" ht="15.75">
      <c r="A31" s="41"/>
      <c r="B31" s="42" t="s">
        <v>69</v>
      </c>
      <c r="C31" s="38">
        <v>3649.27</v>
      </c>
      <c r="D31" s="27" t="s">
        <v>8</v>
      </c>
    </row>
    <row r="32" spans="1:4" ht="15.75">
      <c r="A32" s="41"/>
      <c r="B32" s="42" t="s">
        <v>70</v>
      </c>
      <c r="C32" s="37">
        <v>662.47</v>
      </c>
      <c r="D32" s="27" t="s">
        <v>8</v>
      </c>
    </row>
    <row r="33" spans="1:4" ht="15.75">
      <c r="A33" s="24"/>
      <c r="B33" s="24"/>
      <c r="C33" s="24"/>
      <c r="D33" s="27"/>
    </row>
    <row r="34" spans="1:4" ht="15.75">
      <c r="A34" s="43"/>
      <c r="B34" s="44" t="s">
        <v>161</v>
      </c>
      <c r="C34" s="26">
        <f>C7+C10-C12</f>
        <v>-58544.06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29.25" customHeight="1">
      <c r="A36" s="69" t="s">
        <v>160</v>
      </c>
      <c r="B36" s="69"/>
      <c r="C36" s="43">
        <v>72656.49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4.5" customHeight="1">
      <c r="A5" s="6"/>
      <c r="B5" s="6"/>
      <c r="C5" s="6"/>
      <c r="D5" s="6"/>
    </row>
    <row r="6" spans="1:4" ht="18.75">
      <c r="A6" s="68" t="s">
        <v>85</v>
      </c>
      <c r="B6" s="68"/>
      <c r="C6" s="68"/>
      <c r="D6" s="14"/>
    </row>
    <row r="7" spans="1:4" ht="24.75" customHeight="1">
      <c r="A7" s="24"/>
      <c r="B7" s="45" t="s">
        <v>131</v>
      </c>
      <c r="C7" s="26">
        <v>-8842.21</v>
      </c>
      <c r="D7" s="27" t="s">
        <v>8</v>
      </c>
    </row>
    <row r="8" spans="1:4" ht="15.75">
      <c r="A8" s="70" t="s">
        <v>5</v>
      </c>
      <c r="B8" s="70"/>
      <c r="C8" s="18">
        <f>714.5+38.5</f>
        <v>753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88312.2-2087.89+7428.36</f>
        <v>93652.67</v>
      </c>
      <c r="D10" s="27" t="s">
        <v>8</v>
      </c>
    </row>
    <row r="11" spans="1:4" ht="15.75">
      <c r="A11" s="28"/>
      <c r="B11" s="21" t="s">
        <v>9</v>
      </c>
      <c r="C11" s="30">
        <v>76.6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85260.55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16264.8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2572.2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4476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11808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12469.68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9345.72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2143.2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15361.2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10819.75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45</v>
      </c>
      <c r="C24" s="40">
        <v>2010.74</v>
      </c>
      <c r="D24" s="27" t="s">
        <v>8</v>
      </c>
    </row>
    <row r="25" spans="1:4" ht="15.75">
      <c r="A25" s="31"/>
      <c r="B25" s="42" t="s">
        <v>56</v>
      </c>
      <c r="C25" s="40">
        <v>1167.32</v>
      </c>
      <c r="D25" s="27" t="s">
        <v>8</v>
      </c>
    </row>
    <row r="26" spans="1:4" ht="15.75">
      <c r="A26" s="41"/>
      <c r="B26" s="42" t="s">
        <v>61</v>
      </c>
      <c r="C26" s="38">
        <v>349.8</v>
      </c>
      <c r="D26" s="27" t="s">
        <v>8</v>
      </c>
    </row>
    <row r="27" spans="1:4" ht="15.75">
      <c r="A27" s="41"/>
      <c r="B27" s="42" t="s">
        <v>53</v>
      </c>
      <c r="C27" s="38">
        <v>300</v>
      </c>
      <c r="D27" s="27" t="s">
        <v>8</v>
      </c>
    </row>
    <row r="28" spans="1:4" ht="15.75">
      <c r="A28" s="41"/>
      <c r="B28" s="42" t="s">
        <v>69</v>
      </c>
      <c r="C28" s="38">
        <v>4916.52</v>
      </c>
      <c r="D28" s="27" t="s">
        <v>8</v>
      </c>
    </row>
    <row r="29" spans="1:4" ht="15.75">
      <c r="A29" s="41"/>
      <c r="B29" s="42" t="s">
        <v>70</v>
      </c>
      <c r="C29" s="37">
        <v>2075.37</v>
      </c>
      <c r="D29" s="27" t="s">
        <v>8</v>
      </c>
    </row>
    <row r="30" spans="1:4" ht="15.75">
      <c r="A30" s="41"/>
      <c r="B30" s="42"/>
      <c r="C30" s="17"/>
      <c r="D30" s="27"/>
    </row>
    <row r="31" spans="1:4" ht="15.75">
      <c r="A31" s="43"/>
      <c r="B31" s="44" t="s">
        <v>161</v>
      </c>
      <c r="C31" s="26">
        <f>C7+C10-C12</f>
        <v>-450.09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29.25" customHeight="1">
      <c r="A33" s="69" t="s">
        <v>160</v>
      </c>
      <c r="B33" s="69"/>
      <c r="C33" s="52">
        <v>239644.99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86</v>
      </c>
      <c r="B6" s="68"/>
      <c r="C6" s="68"/>
      <c r="D6" s="14"/>
    </row>
    <row r="7" spans="1:4" ht="24" customHeight="1">
      <c r="A7" s="24"/>
      <c r="B7" s="45" t="s">
        <v>131</v>
      </c>
      <c r="C7" s="26">
        <v>47743.43</v>
      </c>
      <c r="D7" s="27" t="s">
        <v>8</v>
      </c>
    </row>
    <row r="8" spans="1:4" ht="15.75">
      <c r="A8" s="70" t="s">
        <v>5</v>
      </c>
      <c r="B8" s="70"/>
      <c r="C8" s="18">
        <f>1117.8+170.4</f>
        <v>1288.2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155061.24+23638.7</f>
        <v>178699.94</v>
      </c>
      <c r="D10" s="27" t="s">
        <v>8</v>
      </c>
    </row>
    <row r="11" spans="1:4" ht="15.75">
      <c r="A11" s="28"/>
      <c r="B11" s="21" t="s">
        <v>9</v>
      </c>
      <c r="C11" s="30">
        <v>96.9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150930.73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27825.12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4024.08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8640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14760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30916.8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14620.8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3353.4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26279.28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20511.25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199</v>
      </c>
      <c r="C24" s="37">
        <v>207.32</v>
      </c>
      <c r="D24" s="27" t="s">
        <v>8</v>
      </c>
    </row>
    <row r="25" spans="1:4" ht="15.75">
      <c r="A25" s="31"/>
      <c r="B25" s="36" t="s">
        <v>200</v>
      </c>
      <c r="C25" s="38">
        <v>225.35</v>
      </c>
      <c r="D25" s="27" t="s">
        <v>8</v>
      </c>
    </row>
    <row r="26" spans="1:4" ht="15.75">
      <c r="A26" s="31"/>
      <c r="B26" s="39" t="s">
        <v>251</v>
      </c>
      <c r="C26" s="40">
        <v>2595</v>
      </c>
      <c r="D26" s="27" t="s">
        <v>8</v>
      </c>
    </row>
    <row r="27" spans="1:4" ht="15.75">
      <c r="A27" s="41"/>
      <c r="B27" s="39" t="s">
        <v>158</v>
      </c>
      <c r="C27" s="38">
        <v>2465.1</v>
      </c>
      <c r="D27" s="27" t="s">
        <v>8</v>
      </c>
    </row>
    <row r="28" spans="1:4" ht="15.75">
      <c r="A28" s="41"/>
      <c r="B28" s="42" t="s">
        <v>53</v>
      </c>
      <c r="C28" s="38">
        <v>600</v>
      </c>
      <c r="D28" s="27" t="s">
        <v>8</v>
      </c>
    </row>
    <row r="29" spans="1:4" ht="15.75">
      <c r="A29" s="41"/>
      <c r="B29" s="42" t="s">
        <v>45</v>
      </c>
      <c r="C29" s="38">
        <f>1784.74+1005.37</f>
        <v>2790.11</v>
      </c>
      <c r="D29" s="27" t="s">
        <v>8</v>
      </c>
    </row>
    <row r="30" spans="1:4" ht="15.75">
      <c r="A30" s="41"/>
      <c r="B30" s="42" t="s">
        <v>69</v>
      </c>
      <c r="C30" s="38">
        <v>6374.32</v>
      </c>
      <c r="D30" s="27" t="s">
        <v>8</v>
      </c>
    </row>
    <row r="31" spans="1:4" ht="17.25" customHeight="1">
      <c r="A31" s="41"/>
      <c r="B31" s="42" t="s">
        <v>70</v>
      </c>
      <c r="C31" s="37">
        <v>2252.37</v>
      </c>
      <c r="D31" s="27" t="s">
        <v>8</v>
      </c>
    </row>
    <row r="32" spans="1:4" ht="15.75" customHeight="1">
      <c r="A32" s="41"/>
      <c r="B32" s="42" t="s">
        <v>101</v>
      </c>
      <c r="C32" s="37">
        <v>3001.68</v>
      </c>
      <c r="D32" s="27" t="s">
        <v>8</v>
      </c>
    </row>
    <row r="33" spans="1:4" ht="15.75">
      <c r="A33" s="41"/>
      <c r="B33" s="42"/>
      <c r="C33" s="17"/>
      <c r="D33" s="27"/>
    </row>
    <row r="34" spans="1:4" ht="15.75">
      <c r="A34" s="43"/>
      <c r="B34" s="44" t="s">
        <v>161</v>
      </c>
      <c r="C34" s="26">
        <f>C7+C10-C12</f>
        <v>75512.64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31.5" customHeight="1">
      <c r="A36" s="69" t="s">
        <v>160</v>
      </c>
      <c r="B36" s="69"/>
      <c r="C36" s="43">
        <v>32380.69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59.140625" style="0" customWidth="1"/>
    <col min="3" max="3" width="14.00390625" style="0" customWidth="1"/>
    <col min="4" max="4" width="8.2812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87</v>
      </c>
      <c r="B6" s="68"/>
      <c r="C6" s="68"/>
      <c r="D6" s="14"/>
    </row>
    <row r="7" spans="1:4" ht="27" customHeight="1">
      <c r="A7" s="24"/>
      <c r="B7" s="45" t="s">
        <v>131</v>
      </c>
      <c r="C7" s="26">
        <v>-18824.15</v>
      </c>
      <c r="D7" s="27" t="s">
        <v>8</v>
      </c>
    </row>
    <row r="8" spans="1:4" ht="15.75">
      <c r="A8" s="70" t="s">
        <v>5</v>
      </c>
      <c r="B8" s="70"/>
      <c r="C8" s="18">
        <v>581.89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71921.64-3861.8</f>
        <v>68059.84</v>
      </c>
      <c r="D10" s="27" t="s">
        <v>8</v>
      </c>
    </row>
    <row r="11" spans="1:4" ht="15.75">
      <c r="A11" s="28"/>
      <c r="B11" s="21" t="s">
        <v>9</v>
      </c>
      <c r="C11" s="30">
        <v>88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111001.58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12568.8</v>
      </c>
      <c r="D13" s="27" t="s">
        <v>8</v>
      </c>
    </row>
    <row r="14" spans="1:4" ht="21" customHeight="1">
      <c r="A14" s="31" t="s">
        <v>24</v>
      </c>
      <c r="B14" s="21" t="s">
        <v>13</v>
      </c>
      <c r="C14" s="32">
        <v>2094.8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8014.68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9636.12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7611.12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1746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11870.52</v>
      </c>
      <c r="D21" s="27" t="s">
        <v>8</v>
      </c>
    </row>
    <row r="22" spans="1:4" ht="15.75">
      <c r="A22" s="31" t="s">
        <v>32</v>
      </c>
      <c r="B22" s="21" t="s">
        <v>19</v>
      </c>
      <c r="C22" s="34">
        <f>SUM(C24:C32)</f>
        <v>57459.54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36" t="s">
        <v>203</v>
      </c>
      <c r="C24" s="37">
        <v>762.22</v>
      </c>
      <c r="D24" s="27" t="s">
        <v>8</v>
      </c>
    </row>
    <row r="25" spans="1:4" ht="15.75">
      <c r="A25" s="31"/>
      <c r="B25" s="39" t="s">
        <v>251</v>
      </c>
      <c r="C25" s="38">
        <v>1730</v>
      </c>
      <c r="D25" s="27" t="s">
        <v>8</v>
      </c>
    </row>
    <row r="26" spans="1:4" ht="15.75">
      <c r="A26" s="31"/>
      <c r="B26" s="36" t="s">
        <v>202</v>
      </c>
      <c r="C26" s="38">
        <v>38470.68</v>
      </c>
      <c r="D26" s="27" t="s">
        <v>8</v>
      </c>
    </row>
    <row r="27" spans="1:4" ht="15.75">
      <c r="A27" s="31"/>
      <c r="B27" s="37" t="s">
        <v>48</v>
      </c>
      <c r="C27" s="40">
        <v>1735</v>
      </c>
      <c r="D27" s="27" t="s">
        <v>8</v>
      </c>
    </row>
    <row r="28" spans="1:4" ht="15.75">
      <c r="A28" s="31"/>
      <c r="B28" s="39" t="s">
        <v>201</v>
      </c>
      <c r="C28" s="40">
        <v>6060</v>
      </c>
      <c r="D28" s="27" t="s">
        <v>8</v>
      </c>
    </row>
    <row r="29" spans="1:4" ht="15.75">
      <c r="A29" s="41"/>
      <c r="B29" s="42" t="s">
        <v>53</v>
      </c>
      <c r="C29" s="38">
        <v>600</v>
      </c>
      <c r="D29" s="27" t="s">
        <v>8</v>
      </c>
    </row>
    <row r="30" spans="1:4" ht="15.75">
      <c r="A30" s="41"/>
      <c r="B30" s="42" t="s">
        <v>45</v>
      </c>
      <c r="C30" s="38">
        <v>1784.74</v>
      </c>
      <c r="D30" s="27" t="s">
        <v>8</v>
      </c>
    </row>
    <row r="31" spans="1:4" ht="15.75">
      <c r="A31" s="41"/>
      <c r="B31" s="42" t="s">
        <v>69</v>
      </c>
      <c r="C31" s="38">
        <v>5345.28</v>
      </c>
      <c r="D31" s="27" t="s">
        <v>8</v>
      </c>
    </row>
    <row r="32" spans="1:4" ht="15.75">
      <c r="A32" s="41"/>
      <c r="B32" s="42" t="s">
        <v>70</v>
      </c>
      <c r="C32" s="37">
        <v>971.62</v>
      </c>
      <c r="D32" s="27" t="s">
        <v>8</v>
      </c>
    </row>
    <row r="33" spans="1:4" ht="15.75">
      <c r="A33" s="24"/>
      <c r="B33" s="24"/>
      <c r="C33" s="24"/>
      <c r="D33" s="27"/>
    </row>
    <row r="34" spans="1:4" ht="15.75">
      <c r="A34" s="43"/>
      <c r="B34" s="44" t="s">
        <v>161</v>
      </c>
      <c r="C34" s="26">
        <f>C7+C10-C12</f>
        <v>-61765.89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32.25" customHeight="1">
      <c r="A36" s="69" t="s">
        <v>160</v>
      </c>
      <c r="B36" s="69"/>
      <c r="C36" s="43">
        <v>70634.2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28" sqref="B2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88</v>
      </c>
      <c r="B6" s="68"/>
      <c r="C6" s="68"/>
      <c r="D6" s="14"/>
    </row>
    <row r="7" spans="1:4" ht="27" customHeight="1">
      <c r="A7" s="24"/>
      <c r="B7" s="45" t="s">
        <v>131</v>
      </c>
      <c r="C7" s="26">
        <v>31321.3</v>
      </c>
      <c r="D7" s="27" t="s">
        <v>8</v>
      </c>
    </row>
    <row r="8" spans="1:4" ht="15.75">
      <c r="A8" s="70" t="s">
        <v>5</v>
      </c>
      <c r="B8" s="70"/>
      <c r="C8" s="18">
        <f>684.4+119.1</f>
        <v>803.5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94939.97-4502.6+14916.82</f>
        <v>105354.19</v>
      </c>
      <c r="D10" s="27" t="s">
        <v>8</v>
      </c>
    </row>
    <row r="11" spans="1:4" ht="15.75">
      <c r="A11" s="28"/>
      <c r="B11" s="21" t="s">
        <v>9</v>
      </c>
      <c r="C11" s="30">
        <v>95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134366.29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17355.6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2463.84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f>0</f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12191.76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19284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8951.95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2053.2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16391.4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SUM(C24:C30)</f>
        <v>55674.54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143</v>
      </c>
      <c r="C24" s="38">
        <v>3469</v>
      </c>
      <c r="D24" s="27" t="s">
        <v>8</v>
      </c>
    </row>
    <row r="25" spans="1:4" ht="15.75">
      <c r="A25" s="31"/>
      <c r="B25" s="39" t="s">
        <v>204</v>
      </c>
      <c r="C25" s="40">
        <v>38470.68</v>
      </c>
      <c r="D25" s="27" t="s">
        <v>8</v>
      </c>
    </row>
    <row r="26" spans="1:4" ht="15.75">
      <c r="A26" s="31"/>
      <c r="B26" s="42" t="s">
        <v>197</v>
      </c>
      <c r="C26" s="40">
        <v>220.93</v>
      </c>
      <c r="D26" s="27" t="s">
        <v>8</v>
      </c>
    </row>
    <row r="27" spans="1:4" ht="15.75">
      <c r="A27" s="41"/>
      <c r="B27" s="42" t="s">
        <v>45</v>
      </c>
      <c r="C27" s="38">
        <v>892.37</v>
      </c>
      <c r="D27" s="27" t="s">
        <v>8</v>
      </c>
    </row>
    <row r="28" spans="1:4" ht="15.75">
      <c r="A28" s="41"/>
      <c r="B28" s="39" t="s">
        <v>251</v>
      </c>
      <c r="C28" s="38">
        <v>5190</v>
      </c>
      <c r="D28" s="27" t="s">
        <v>8</v>
      </c>
    </row>
    <row r="29" spans="1:4" ht="15.75">
      <c r="A29" s="41"/>
      <c r="B29" s="42" t="s">
        <v>69</v>
      </c>
      <c r="C29" s="38">
        <v>5974.14</v>
      </c>
      <c r="D29" s="27" t="s">
        <v>8</v>
      </c>
    </row>
    <row r="30" spans="1:4" ht="15.75">
      <c r="A30" s="41"/>
      <c r="B30" s="42" t="s">
        <v>70</v>
      </c>
      <c r="C30" s="37">
        <v>1457.42</v>
      </c>
      <c r="D30" s="27" t="s">
        <v>8</v>
      </c>
    </row>
    <row r="31" spans="1:4" ht="15.75">
      <c r="A31" s="24"/>
      <c r="B31" s="24"/>
      <c r="C31" s="24"/>
      <c r="D31" s="27"/>
    </row>
    <row r="32" spans="1:4" ht="15.75">
      <c r="A32" s="43"/>
      <c r="B32" s="44" t="s">
        <v>161</v>
      </c>
      <c r="C32" s="26">
        <f>C7+C10-C12</f>
        <v>2309.2</v>
      </c>
      <c r="D32" s="27" t="s">
        <v>8</v>
      </c>
    </row>
    <row r="33" spans="1:4" ht="15.75">
      <c r="A33" s="43"/>
      <c r="B33" s="43"/>
      <c r="C33" s="43" t="s">
        <v>35</v>
      </c>
      <c r="D33" s="27"/>
    </row>
    <row r="34" spans="1:4" ht="32.25" customHeight="1">
      <c r="A34" s="69" t="s">
        <v>160</v>
      </c>
      <c r="B34" s="69"/>
      <c r="C34" s="43">
        <v>30691.19</v>
      </c>
      <c r="D34" s="27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9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89</v>
      </c>
      <c r="B6" s="68"/>
      <c r="C6" s="68"/>
      <c r="D6" s="14"/>
    </row>
    <row r="7" spans="1:4" ht="25.5" customHeight="1">
      <c r="A7" s="24"/>
      <c r="B7" s="45" t="s">
        <v>131</v>
      </c>
      <c r="C7" s="26">
        <v>-20169.45</v>
      </c>
      <c r="D7" s="27" t="s">
        <v>8</v>
      </c>
    </row>
    <row r="8" spans="1:4" ht="15.75">
      <c r="A8" s="70" t="s">
        <v>5</v>
      </c>
      <c r="B8" s="70"/>
      <c r="C8" s="18">
        <f>501.8+136.7</f>
        <v>638.5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62022.48-3321.3+14156.75</f>
        <v>72857.93</v>
      </c>
      <c r="D10" s="27" t="s">
        <v>8</v>
      </c>
    </row>
    <row r="11" spans="1:4" ht="15.75">
      <c r="A11" s="28"/>
      <c r="B11" s="21" t="s">
        <v>9</v>
      </c>
      <c r="C11" s="30">
        <v>91.2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88975.03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13791.6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1806.48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7876.8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10573.56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6563.54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1505.4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13025.4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33832.25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205</v>
      </c>
      <c r="C24" s="37">
        <v>18094</v>
      </c>
      <c r="D24" s="27" t="s">
        <v>8</v>
      </c>
    </row>
    <row r="25" spans="1:4" ht="15.75">
      <c r="A25" s="31"/>
      <c r="B25" s="39" t="s">
        <v>206</v>
      </c>
      <c r="C25" s="40">
        <v>3000</v>
      </c>
      <c r="D25" s="27" t="s">
        <v>8</v>
      </c>
    </row>
    <row r="26" spans="1:4" ht="15.75">
      <c r="A26" s="41"/>
      <c r="B26" s="42" t="s">
        <v>53</v>
      </c>
      <c r="C26" s="38">
        <v>600</v>
      </c>
      <c r="D26" s="27" t="s">
        <v>8</v>
      </c>
    </row>
    <row r="27" spans="1:4" ht="15.75">
      <c r="A27" s="41"/>
      <c r="B27" s="42" t="s">
        <v>69</v>
      </c>
      <c r="C27" s="38">
        <v>4430.58</v>
      </c>
      <c r="D27" s="27" t="s">
        <v>8</v>
      </c>
    </row>
    <row r="28" spans="1:4" ht="15.75">
      <c r="A28" s="41"/>
      <c r="B28" s="42" t="s">
        <v>70</v>
      </c>
      <c r="C28" s="37">
        <v>971.62</v>
      </c>
      <c r="D28" s="27" t="s">
        <v>8</v>
      </c>
    </row>
    <row r="29" spans="1:4" ht="15.75">
      <c r="A29" s="41"/>
      <c r="B29" s="42" t="s">
        <v>48</v>
      </c>
      <c r="C29" s="38">
        <f>2439+56.34</f>
        <v>2495.34</v>
      </c>
      <c r="D29" s="27" t="s">
        <v>8</v>
      </c>
    </row>
    <row r="30" spans="1:4" ht="15.75">
      <c r="A30" s="41"/>
      <c r="B30" s="37" t="s">
        <v>121</v>
      </c>
      <c r="C30" s="40">
        <v>1151.68</v>
      </c>
      <c r="D30" s="27" t="s">
        <v>8</v>
      </c>
    </row>
    <row r="31" spans="1:4" ht="15.75">
      <c r="A31" s="41"/>
      <c r="B31" s="37" t="s">
        <v>207</v>
      </c>
      <c r="C31" s="40">
        <v>292.96</v>
      </c>
      <c r="D31" s="27" t="s">
        <v>8</v>
      </c>
    </row>
    <row r="32" spans="1:4" ht="15.75">
      <c r="A32" s="41"/>
      <c r="B32" s="37" t="s">
        <v>208</v>
      </c>
      <c r="C32" s="40">
        <v>225.35</v>
      </c>
      <c r="D32" s="27" t="s">
        <v>8</v>
      </c>
    </row>
    <row r="33" spans="1:4" ht="15" customHeight="1">
      <c r="A33" s="41"/>
      <c r="B33" s="42" t="s">
        <v>198</v>
      </c>
      <c r="C33" s="37">
        <v>2570.72</v>
      </c>
      <c r="D33" s="27" t="s">
        <v>8</v>
      </c>
    </row>
    <row r="34" spans="1:4" ht="15.75">
      <c r="A34" s="24"/>
      <c r="B34" s="24"/>
      <c r="C34" s="24"/>
      <c r="D34" s="27"/>
    </row>
    <row r="35" spans="1:4" ht="15.75">
      <c r="A35" s="43"/>
      <c r="B35" s="44" t="s">
        <v>161</v>
      </c>
      <c r="C35" s="26">
        <f>C7+C10-C12</f>
        <v>-36286.55</v>
      </c>
      <c r="D35" s="27" t="s">
        <v>8</v>
      </c>
    </row>
    <row r="36" spans="1:4" ht="15.75">
      <c r="A36" s="43"/>
      <c r="B36" s="43"/>
      <c r="C36" s="43" t="s">
        <v>35</v>
      </c>
      <c r="D36" s="27"/>
    </row>
    <row r="37" spans="1:4" ht="34.5" customHeight="1">
      <c r="A37" s="69" t="s">
        <v>160</v>
      </c>
      <c r="B37" s="69"/>
      <c r="C37" s="43">
        <v>62019.13</v>
      </c>
      <c r="D37" s="27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90</v>
      </c>
      <c r="B6" s="68"/>
      <c r="C6" s="68"/>
      <c r="D6" s="14"/>
    </row>
    <row r="7" spans="1:4" ht="27" customHeight="1">
      <c r="A7" s="24"/>
      <c r="B7" s="45" t="s">
        <v>131</v>
      </c>
      <c r="C7" s="26">
        <v>18391.34</v>
      </c>
      <c r="D7" s="27" t="s">
        <v>8</v>
      </c>
    </row>
    <row r="8" spans="1:4" ht="15.75">
      <c r="A8" s="70" t="s">
        <v>5</v>
      </c>
      <c r="B8" s="70"/>
      <c r="C8" s="18">
        <f>276.7+306.3</f>
        <v>583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34200.12-1826.37+34703.79</f>
        <v>67077.54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99141.39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12592.8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996.12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3660.48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9654.48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3619.2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830.4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11893.22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SUM(C24:C30)</f>
        <v>55894.69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48</v>
      </c>
      <c r="C24" s="38">
        <v>2786</v>
      </c>
      <c r="D24" s="27" t="s">
        <v>8</v>
      </c>
    </row>
    <row r="25" spans="1:4" ht="15.75">
      <c r="A25" s="31"/>
      <c r="B25" s="42" t="s">
        <v>53</v>
      </c>
      <c r="C25" s="38">
        <v>600</v>
      </c>
      <c r="D25" s="27" t="s">
        <v>8</v>
      </c>
    </row>
    <row r="26" spans="1:4" ht="15.75">
      <c r="A26" s="31"/>
      <c r="B26" s="39" t="s">
        <v>252</v>
      </c>
      <c r="C26" s="38">
        <v>6920</v>
      </c>
      <c r="D26" s="27" t="s">
        <v>8</v>
      </c>
    </row>
    <row r="27" spans="1:4" ht="15.75">
      <c r="A27" s="31"/>
      <c r="B27" s="42" t="s">
        <v>209</v>
      </c>
      <c r="C27" s="38">
        <v>426</v>
      </c>
      <c r="D27" s="27" t="s">
        <v>8</v>
      </c>
    </row>
    <row r="28" spans="1:4" ht="15.75">
      <c r="A28" s="41"/>
      <c r="B28" s="37" t="s">
        <v>139</v>
      </c>
      <c r="C28" s="38">
        <v>40818</v>
      </c>
      <c r="D28" s="27" t="s">
        <v>8</v>
      </c>
    </row>
    <row r="29" spans="1:4" ht="15.75">
      <c r="A29" s="41"/>
      <c r="B29" s="42" t="s">
        <v>69</v>
      </c>
      <c r="C29" s="38">
        <v>3858.89</v>
      </c>
      <c r="D29" s="27" t="s">
        <v>8</v>
      </c>
    </row>
    <row r="30" spans="1:4" ht="15.75">
      <c r="A30" s="41"/>
      <c r="B30" s="42" t="s">
        <v>70</v>
      </c>
      <c r="C30" s="38">
        <v>485.8</v>
      </c>
      <c r="D30" s="27" t="s">
        <v>8</v>
      </c>
    </row>
    <row r="31" spans="1:4" ht="15.75">
      <c r="A31" s="24"/>
      <c r="B31" s="24"/>
      <c r="C31" s="24"/>
      <c r="D31" s="27"/>
    </row>
    <row r="32" spans="1:4" ht="15.75">
      <c r="A32" s="43"/>
      <c r="B32" s="44" t="s">
        <v>161</v>
      </c>
      <c r="C32" s="26">
        <f>C10-C12</f>
        <v>-32063.85</v>
      </c>
      <c r="D32" s="27" t="s">
        <v>8</v>
      </c>
    </row>
    <row r="33" spans="1:4" ht="15.75">
      <c r="A33" s="43"/>
      <c r="B33" s="43"/>
      <c r="C33" s="43" t="s">
        <v>35</v>
      </c>
      <c r="D33" s="27"/>
    </row>
    <row r="34" spans="1:4" ht="32.25" customHeight="1">
      <c r="A34" s="69" t="s">
        <v>160</v>
      </c>
      <c r="B34" s="69"/>
      <c r="C34" s="43">
        <v>25432.89</v>
      </c>
      <c r="D34" s="27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37" sqref="H3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.75" customHeight="1">
      <c r="A5" s="6"/>
      <c r="B5" s="6"/>
      <c r="C5" s="6"/>
      <c r="D5" s="6"/>
    </row>
    <row r="6" spans="1:4" ht="18.75">
      <c r="A6" s="68" t="s">
        <v>91</v>
      </c>
      <c r="B6" s="68"/>
      <c r="C6" s="68"/>
      <c r="D6" s="14"/>
    </row>
    <row r="7" spans="1:4" ht="24.75" customHeight="1">
      <c r="A7" s="24"/>
      <c r="B7" s="45" t="s">
        <v>131</v>
      </c>
      <c r="C7" s="26">
        <v>28334.17</v>
      </c>
      <c r="D7" s="27" t="s">
        <v>8</v>
      </c>
    </row>
    <row r="8" spans="1:4" ht="15.75">
      <c r="A8" s="70" t="s">
        <v>5</v>
      </c>
      <c r="B8" s="70"/>
      <c r="C8" s="18">
        <f>538.9+126.1</f>
        <v>665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66608.04-3558.96+12965.64</f>
        <v>76014.72</v>
      </c>
      <c r="D10" s="27" t="s">
        <v>8</v>
      </c>
    </row>
    <row r="11" spans="1:4" ht="15.75">
      <c r="A11" s="28"/>
      <c r="B11" s="21" t="s">
        <v>9</v>
      </c>
      <c r="C11" s="30">
        <v>84.4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85500.14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14364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1940.04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7099.56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11012.4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7048.8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1616.4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13566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28852.94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48</v>
      </c>
      <c r="C24" s="38">
        <f>3214+112.68</f>
        <v>3326.68</v>
      </c>
      <c r="D24" s="27" t="s">
        <v>8</v>
      </c>
    </row>
    <row r="25" spans="1:4" ht="15.75">
      <c r="A25" s="31"/>
      <c r="B25" s="36" t="s">
        <v>74</v>
      </c>
      <c r="C25" s="38">
        <v>4122</v>
      </c>
      <c r="D25" s="27" t="s">
        <v>8</v>
      </c>
    </row>
    <row r="26" spans="1:4" ht="15.75">
      <c r="A26" s="31"/>
      <c r="B26" s="36" t="s">
        <v>211</v>
      </c>
      <c r="C26" s="38">
        <v>4581.95</v>
      </c>
      <c r="D26" s="27" t="s">
        <v>8</v>
      </c>
    </row>
    <row r="27" spans="1:4" ht="15.75">
      <c r="A27" s="31"/>
      <c r="B27" s="42" t="s">
        <v>53</v>
      </c>
      <c r="C27" s="38">
        <v>600</v>
      </c>
      <c r="D27" s="27" t="s">
        <v>8</v>
      </c>
    </row>
    <row r="28" spans="1:4" ht="15.75">
      <c r="A28" s="31"/>
      <c r="B28" s="39" t="s">
        <v>252</v>
      </c>
      <c r="C28" s="38">
        <v>1730</v>
      </c>
      <c r="D28" s="27" t="s">
        <v>8</v>
      </c>
    </row>
    <row r="29" spans="1:4" ht="15.75">
      <c r="A29" s="31"/>
      <c r="B29" s="37" t="s">
        <v>210</v>
      </c>
      <c r="C29" s="38">
        <v>426.06</v>
      </c>
      <c r="D29" s="27" t="s">
        <v>8</v>
      </c>
    </row>
    <row r="30" spans="1:4" ht="15.75">
      <c r="A30" s="41"/>
      <c r="B30" s="39" t="s">
        <v>158</v>
      </c>
      <c r="C30" s="38">
        <v>2465.1</v>
      </c>
      <c r="D30" s="27" t="s">
        <v>8</v>
      </c>
    </row>
    <row r="31" spans="1:4" ht="15.75">
      <c r="A31" s="41"/>
      <c r="B31" s="42" t="s">
        <v>69</v>
      </c>
      <c r="C31" s="38">
        <v>4382.94</v>
      </c>
      <c r="D31" s="27" t="s">
        <v>8</v>
      </c>
    </row>
    <row r="32" spans="1:4" ht="15.75">
      <c r="A32" s="41"/>
      <c r="B32" s="42" t="s">
        <v>70</v>
      </c>
      <c r="C32" s="37">
        <v>971.62</v>
      </c>
      <c r="D32" s="27" t="s">
        <v>8</v>
      </c>
    </row>
    <row r="33" spans="1:4" ht="15.75" customHeight="1">
      <c r="A33" s="41"/>
      <c r="B33" s="42" t="s">
        <v>45</v>
      </c>
      <c r="C33" s="37">
        <v>6246.59</v>
      </c>
      <c r="D33" s="27" t="s">
        <v>8</v>
      </c>
    </row>
    <row r="34" spans="1:4" ht="15.75">
      <c r="A34" s="24"/>
      <c r="B34" s="24"/>
      <c r="C34" s="24"/>
      <c r="D34" s="27"/>
    </row>
    <row r="35" spans="1:4" ht="15.75">
      <c r="A35" s="43"/>
      <c r="B35" s="44" t="s">
        <v>161</v>
      </c>
      <c r="C35" s="26">
        <f>C7+C10-C12</f>
        <v>18848.75</v>
      </c>
      <c r="D35" s="27" t="s">
        <v>8</v>
      </c>
    </row>
    <row r="36" spans="1:4" ht="15.75">
      <c r="A36" s="43"/>
      <c r="B36" s="43"/>
      <c r="C36" s="43" t="s">
        <v>35</v>
      </c>
      <c r="D36" s="27"/>
    </row>
    <row r="37" spans="1:4" ht="31.5" customHeight="1">
      <c r="A37" s="69" t="s">
        <v>160</v>
      </c>
      <c r="B37" s="69"/>
      <c r="C37" s="43">
        <v>22709.04</v>
      </c>
      <c r="D37" s="27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28" sqref="C2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.75" customHeight="1">
      <c r="A5" s="6"/>
      <c r="B5" s="6"/>
      <c r="C5" s="6"/>
      <c r="D5" s="6"/>
    </row>
    <row r="6" spans="1:4" ht="18.75">
      <c r="A6" s="68" t="s">
        <v>92</v>
      </c>
      <c r="B6" s="68"/>
      <c r="C6" s="68"/>
      <c r="D6" s="14"/>
    </row>
    <row r="7" spans="1:4" ht="26.25" customHeight="1">
      <c r="A7" s="24"/>
      <c r="B7" s="45" t="s">
        <v>131</v>
      </c>
      <c r="C7" s="26">
        <v>-25944.9</v>
      </c>
      <c r="D7" s="27" t="s">
        <v>8</v>
      </c>
    </row>
    <row r="8" spans="1:4" ht="15.75">
      <c r="A8" s="70" t="s">
        <v>5</v>
      </c>
      <c r="B8" s="70"/>
      <c r="C8" s="18">
        <f>1111+205.3</f>
        <v>1316.3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154117.92-7333.4+16612.89</f>
        <v>163397.41</v>
      </c>
      <c r="D10" s="27" t="s">
        <v>8</v>
      </c>
    </row>
    <row r="11" spans="1:4" ht="15.75">
      <c r="A11" s="28"/>
      <c r="B11" s="21" t="s">
        <v>9</v>
      </c>
      <c r="C11" s="30">
        <v>90.05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155132.79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28432.08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3999.6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18144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31591.2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14531.88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3333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26852.52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28248.51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137</v>
      </c>
      <c r="C24" s="38">
        <v>5129</v>
      </c>
      <c r="D24" s="27" t="s">
        <v>8</v>
      </c>
    </row>
    <row r="25" spans="1:4" ht="15.75">
      <c r="A25" s="41"/>
      <c r="B25" s="42" t="s">
        <v>101</v>
      </c>
      <c r="C25" s="38">
        <v>2668.16</v>
      </c>
      <c r="D25" s="27" t="s">
        <v>8</v>
      </c>
    </row>
    <row r="26" spans="1:4" ht="15.75">
      <c r="A26" s="41"/>
      <c r="B26" s="39" t="s">
        <v>55</v>
      </c>
      <c r="C26" s="38">
        <v>11410</v>
      </c>
      <c r="D26" s="27" t="s">
        <v>8</v>
      </c>
    </row>
    <row r="27" spans="1:4" ht="15.75">
      <c r="A27" s="41"/>
      <c r="B27" s="42" t="s">
        <v>69</v>
      </c>
      <c r="C27" s="38">
        <v>7142.29</v>
      </c>
      <c r="D27" s="27" t="s">
        <v>8</v>
      </c>
    </row>
    <row r="28" spans="1:4" ht="15.75">
      <c r="A28" s="41"/>
      <c r="B28" s="42" t="s">
        <v>70</v>
      </c>
      <c r="C28" s="37">
        <v>1899.06</v>
      </c>
      <c r="D28" s="27" t="s">
        <v>8</v>
      </c>
    </row>
    <row r="29" spans="1:4" ht="15.75">
      <c r="A29" s="24"/>
      <c r="B29" s="24"/>
      <c r="C29" s="24"/>
      <c r="D29" s="27"/>
    </row>
    <row r="30" spans="1:4" ht="15.75">
      <c r="A30" s="43"/>
      <c r="B30" s="44" t="s">
        <v>161</v>
      </c>
      <c r="C30" s="26">
        <f>C7+C10-C12</f>
        <v>-17680.28</v>
      </c>
      <c r="D30" s="27" t="s">
        <v>8</v>
      </c>
    </row>
    <row r="31" spans="1:4" ht="15.75">
      <c r="A31" s="43"/>
      <c r="B31" s="43"/>
      <c r="C31" s="43" t="s">
        <v>35</v>
      </c>
      <c r="D31" s="27"/>
    </row>
    <row r="32" spans="1:4" ht="32.25" customHeight="1">
      <c r="A32" s="69" t="s">
        <v>160</v>
      </c>
      <c r="B32" s="69"/>
      <c r="C32" s="43">
        <v>129090.25</v>
      </c>
      <c r="D32" s="27" t="s">
        <v>8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31" sqref="C31"/>
    </sheetView>
  </sheetViews>
  <sheetFormatPr defaultColWidth="9.140625" defaultRowHeight="12.75"/>
  <cols>
    <col min="1" max="1" width="5.57421875" style="0" bestFit="1" customWidth="1"/>
    <col min="2" max="2" width="61.421875" style="0" customWidth="1"/>
    <col min="3" max="3" width="13.57421875" style="0" customWidth="1"/>
    <col min="4" max="4" width="8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5.25" customHeight="1">
      <c r="A5" s="6"/>
      <c r="B5" s="6"/>
      <c r="C5" s="6"/>
      <c r="D5" s="6"/>
    </row>
    <row r="6" spans="1:4" ht="18.75">
      <c r="A6" s="68" t="s">
        <v>93</v>
      </c>
      <c r="B6" s="68"/>
      <c r="C6" s="68"/>
      <c r="D6" s="14"/>
    </row>
    <row r="7" spans="1:4" ht="26.25" customHeight="1">
      <c r="A7" s="24"/>
      <c r="B7" s="45" t="s">
        <v>131</v>
      </c>
      <c r="C7" s="26">
        <v>-74780.36</v>
      </c>
      <c r="D7" s="27" t="s">
        <v>8</v>
      </c>
    </row>
    <row r="8" spans="1:4" ht="15.75">
      <c r="A8" s="70" t="s">
        <v>5</v>
      </c>
      <c r="B8" s="70"/>
      <c r="C8" s="18">
        <v>4103.13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569186.16-6773.8</f>
        <v>562412.36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582096.1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88627.56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14772.27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18360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31982.24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98475.12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53668.92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12309.36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83703.84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SUM(C24:C35)</f>
        <v>180196.79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212</v>
      </c>
      <c r="C24" s="38">
        <v>12360</v>
      </c>
      <c r="D24" s="27" t="s">
        <v>8</v>
      </c>
    </row>
    <row r="25" spans="1:4" ht="15.75">
      <c r="A25" s="31"/>
      <c r="B25" s="36" t="s">
        <v>144</v>
      </c>
      <c r="C25" s="38">
        <f>2400+180.4</f>
        <v>2580.4</v>
      </c>
      <c r="D25" s="27" t="s">
        <v>8</v>
      </c>
    </row>
    <row r="26" spans="1:4" ht="15.75">
      <c r="A26" s="31"/>
      <c r="B26" s="36" t="s">
        <v>213</v>
      </c>
      <c r="C26" s="38">
        <v>3000</v>
      </c>
      <c r="D26" s="27" t="s">
        <v>8</v>
      </c>
    </row>
    <row r="27" spans="1:4" ht="15.75">
      <c r="A27" s="31"/>
      <c r="B27" s="36" t="s">
        <v>214</v>
      </c>
      <c r="C27" s="38">
        <v>15907.92</v>
      </c>
      <c r="D27" s="27" t="s">
        <v>8</v>
      </c>
    </row>
    <row r="28" spans="1:4" ht="15.75">
      <c r="A28" s="31"/>
      <c r="B28" s="39" t="s">
        <v>176</v>
      </c>
      <c r="C28" s="40">
        <f>73500+676.05</f>
        <v>74176.05</v>
      </c>
      <c r="D28" s="27" t="s">
        <v>8</v>
      </c>
    </row>
    <row r="29" spans="1:4" ht="15.75">
      <c r="A29" s="31"/>
      <c r="B29" s="39" t="s">
        <v>55</v>
      </c>
      <c r="C29" s="40">
        <v>10595</v>
      </c>
      <c r="D29" s="27" t="s">
        <v>8</v>
      </c>
    </row>
    <row r="30" spans="1:4" ht="15.75">
      <c r="A30" s="31"/>
      <c r="B30" s="39" t="s">
        <v>159</v>
      </c>
      <c r="C30" s="40">
        <v>16493</v>
      </c>
      <c r="D30" s="27" t="s">
        <v>8</v>
      </c>
    </row>
    <row r="31" spans="1:4" ht="15.75">
      <c r="A31" s="41"/>
      <c r="B31" s="37" t="s">
        <v>153</v>
      </c>
      <c r="C31" s="38">
        <v>536.78</v>
      </c>
      <c r="D31" s="27" t="s">
        <v>8</v>
      </c>
    </row>
    <row r="32" spans="1:4" ht="15.75">
      <c r="A32" s="41"/>
      <c r="B32" s="42" t="s">
        <v>56</v>
      </c>
      <c r="C32" s="38">
        <v>6837.16</v>
      </c>
      <c r="D32" s="27" t="s">
        <v>8</v>
      </c>
    </row>
    <row r="33" spans="1:4" ht="15.75">
      <c r="A33" s="41"/>
      <c r="B33" s="42" t="s">
        <v>45</v>
      </c>
      <c r="C33" s="38">
        <v>1784.74</v>
      </c>
      <c r="D33" s="27" t="s">
        <v>8</v>
      </c>
    </row>
    <row r="34" spans="1:4" ht="15.75">
      <c r="A34" s="41"/>
      <c r="B34" s="42" t="s">
        <v>69</v>
      </c>
      <c r="C34" s="38">
        <v>28771.15</v>
      </c>
      <c r="D34" s="27" t="s">
        <v>8</v>
      </c>
    </row>
    <row r="35" spans="1:4" ht="15.75">
      <c r="A35" s="41"/>
      <c r="B35" s="42" t="s">
        <v>70</v>
      </c>
      <c r="C35" s="37">
        <v>7154.59</v>
      </c>
      <c r="D35" s="27" t="s">
        <v>8</v>
      </c>
    </row>
    <row r="36" spans="1:4" ht="15.75">
      <c r="A36" s="24"/>
      <c r="B36" s="24"/>
      <c r="C36" s="24"/>
      <c r="D36" s="27"/>
    </row>
    <row r="37" spans="1:4" ht="15.75">
      <c r="A37" s="43"/>
      <c r="B37" s="44" t="s">
        <v>161</v>
      </c>
      <c r="C37" s="26">
        <f>C10-C12</f>
        <v>-19683.74</v>
      </c>
      <c r="D37" s="27" t="s">
        <v>8</v>
      </c>
    </row>
    <row r="38" spans="1:4" ht="15.75">
      <c r="A38" s="43"/>
      <c r="B38" s="43"/>
      <c r="C38" s="43" t="s">
        <v>35</v>
      </c>
      <c r="D38" s="27"/>
    </row>
    <row r="39" spans="1:4" ht="30.75" customHeight="1">
      <c r="A39" s="69" t="s">
        <v>160</v>
      </c>
      <c r="B39" s="69"/>
      <c r="C39" s="43">
        <v>102766.22</v>
      </c>
      <c r="D39" s="27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B27" sqref="B27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36</v>
      </c>
      <c r="B6" s="68"/>
      <c r="C6" s="68"/>
    </row>
    <row r="7" spans="1:4" ht="31.5" customHeight="1">
      <c r="A7" s="24"/>
      <c r="B7" s="45" t="s">
        <v>131</v>
      </c>
      <c r="C7" s="26">
        <v>-7352.52</v>
      </c>
      <c r="D7" s="27" t="s">
        <v>8</v>
      </c>
    </row>
    <row r="8" spans="1:4" ht="15.75">
      <c r="A8" s="24" t="s">
        <v>5</v>
      </c>
      <c r="B8" s="24"/>
      <c r="C8" s="18">
        <v>826.5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7.25" customHeight="1">
      <c r="A10" s="28"/>
      <c r="B10" s="21" t="s">
        <v>20</v>
      </c>
      <c r="C10" s="30">
        <f>102155.4-5455.56</f>
        <v>96699.84</v>
      </c>
      <c r="D10" s="27" t="s">
        <v>8</v>
      </c>
    </row>
    <row r="11" spans="1:4" ht="17.25" customHeight="1">
      <c r="A11" s="28"/>
      <c r="B11" s="21" t="s">
        <v>9</v>
      </c>
      <c r="C11" s="30">
        <v>93.18</v>
      </c>
      <c r="D11" s="27" t="s">
        <v>10</v>
      </c>
    </row>
    <row r="12" spans="1:4" ht="30.75" customHeight="1">
      <c r="A12" s="28">
        <v>2</v>
      </c>
      <c r="B12" s="18" t="s">
        <v>71</v>
      </c>
      <c r="C12" s="30">
        <f>SUM(C13:C22)</f>
        <v>102111.42</v>
      </c>
      <c r="D12" s="27" t="s">
        <v>8</v>
      </c>
    </row>
    <row r="13" spans="1:4" ht="15.75" customHeight="1">
      <c r="A13" s="31" t="s">
        <v>23</v>
      </c>
      <c r="B13" s="21" t="s">
        <v>12</v>
      </c>
      <c r="C13" s="32">
        <v>17852.4</v>
      </c>
      <c r="D13" s="27" t="s">
        <v>8</v>
      </c>
    </row>
    <row r="14" spans="1:4" ht="15.75" customHeight="1">
      <c r="A14" s="31" t="s">
        <v>24</v>
      </c>
      <c r="B14" s="21" t="s">
        <v>13</v>
      </c>
      <c r="C14" s="32">
        <v>2975.4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 customHeight="1">
      <c r="A16" s="31" t="s">
        <v>26</v>
      </c>
      <c r="B16" s="21" t="s">
        <v>0</v>
      </c>
      <c r="C16" s="32">
        <v>8073.72</v>
      </c>
      <c r="D16" s="27" t="s">
        <v>8</v>
      </c>
    </row>
    <row r="17" spans="1:4" ht="30" customHeight="1">
      <c r="A17" s="33" t="s">
        <v>27</v>
      </c>
      <c r="B17" s="21" t="s">
        <v>15</v>
      </c>
      <c r="C17" s="32">
        <v>13686.84</v>
      </c>
      <c r="D17" s="27" t="s">
        <v>8</v>
      </c>
    </row>
    <row r="18" spans="1:4" ht="15.75" customHeight="1">
      <c r="A18" s="33" t="s">
        <v>28</v>
      </c>
      <c r="B18" s="21" t="s">
        <v>16</v>
      </c>
      <c r="C18" s="32">
        <v>10810.68</v>
      </c>
      <c r="D18" s="27" t="s">
        <v>8</v>
      </c>
    </row>
    <row r="19" spans="1:4" ht="29.25" customHeight="1">
      <c r="A19" s="33" t="s">
        <v>29</v>
      </c>
      <c r="B19" s="21" t="s">
        <v>17</v>
      </c>
      <c r="C19" s="32">
        <v>2479.2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2382.5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16865.28</v>
      </c>
      <c r="D21" s="27" t="s">
        <v>8</v>
      </c>
    </row>
    <row r="22" spans="1:4" ht="15.75" customHeight="1">
      <c r="A22" s="31" t="s">
        <v>32</v>
      </c>
      <c r="B22" s="21" t="s">
        <v>19</v>
      </c>
      <c r="C22" s="32">
        <f>C24+C27+C28+C30+C31+C32+C25+C29</f>
        <v>26985.4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 customHeight="1">
      <c r="A24" s="31"/>
      <c r="B24" s="39" t="s">
        <v>38</v>
      </c>
      <c r="C24" s="40">
        <v>3501.96</v>
      </c>
      <c r="D24" s="27" t="s">
        <v>8</v>
      </c>
    </row>
    <row r="25" spans="1:4" ht="15.75" customHeight="1">
      <c r="A25" s="31"/>
      <c r="B25" s="39" t="s">
        <v>165</v>
      </c>
      <c r="C25" s="40">
        <v>1894</v>
      </c>
      <c r="D25" s="27" t="s">
        <v>8</v>
      </c>
    </row>
    <row r="26" spans="1:4" ht="15.75" customHeight="1">
      <c r="A26" s="31"/>
      <c r="B26" s="42" t="s">
        <v>163</v>
      </c>
      <c r="C26" s="38">
        <v>400</v>
      </c>
      <c r="D26" s="27" t="s">
        <v>8</v>
      </c>
    </row>
    <row r="27" spans="1:4" ht="15.75">
      <c r="A27" s="41"/>
      <c r="B27" s="39" t="s">
        <v>251</v>
      </c>
      <c r="C27" s="40">
        <v>3460</v>
      </c>
      <c r="D27" s="27" t="s">
        <v>8</v>
      </c>
    </row>
    <row r="28" spans="1:4" ht="15.75">
      <c r="A28" s="41"/>
      <c r="B28" s="42" t="s">
        <v>34</v>
      </c>
      <c r="C28" s="38">
        <v>8150</v>
      </c>
      <c r="D28" s="27" t="s">
        <v>8</v>
      </c>
    </row>
    <row r="29" spans="1:4" ht="15.75">
      <c r="A29" s="41"/>
      <c r="B29" s="37" t="s">
        <v>166</v>
      </c>
      <c r="C29" s="37">
        <v>2388.73</v>
      </c>
      <c r="D29" s="27" t="s">
        <v>8</v>
      </c>
    </row>
    <row r="30" spans="1:4" ht="15.75">
      <c r="A30" s="41"/>
      <c r="B30" s="39" t="s">
        <v>140</v>
      </c>
      <c r="C30" s="38">
        <v>139.66</v>
      </c>
      <c r="D30" s="27" t="s">
        <v>8</v>
      </c>
    </row>
    <row r="31" spans="1:4" ht="15.75">
      <c r="A31" s="41"/>
      <c r="B31" s="42" t="s">
        <v>69</v>
      </c>
      <c r="C31" s="38">
        <v>5684.48</v>
      </c>
      <c r="D31" s="27" t="s">
        <v>8</v>
      </c>
    </row>
    <row r="32" spans="1:4" ht="15.75">
      <c r="A32" s="41"/>
      <c r="B32" s="42" t="s">
        <v>70</v>
      </c>
      <c r="C32" s="37">
        <v>1766.57</v>
      </c>
      <c r="D32" s="27" t="s">
        <v>8</v>
      </c>
    </row>
    <row r="33" spans="1:4" ht="15.75">
      <c r="A33" s="24"/>
      <c r="B33" s="24"/>
      <c r="C33" s="24"/>
      <c r="D33" s="27"/>
    </row>
    <row r="34" spans="1:4" ht="15.75">
      <c r="A34" s="24"/>
      <c r="B34" s="44" t="s">
        <v>161</v>
      </c>
      <c r="C34" s="26">
        <f>C7+C10-C12</f>
        <v>-12764.1</v>
      </c>
      <c r="D34" s="27" t="s">
        <v>8</v>
      </c>
    </row>
    <row r="35" spans="1:4" ht="17.25" customHeight="1">
      <c r="A35" s="24"/>
      <c r="B35" s="24"/>
      <c r="C35" s="24" t="s">
        <v>35</v>
      </c>
      <c r="D35" s="27"/>
    </row>
    <row r="36" spans="1:4" ht="30" customHeight="1">
      <c r="A36" s="69" t="s">
        <v>160</v>
      </c>
      <c r="B36" s="69"/>
      <c r="C36" s="43">
        <v>41287.17</v>
      </c>
      <c r="D36" s="27" t="s">
        <v>8</v>
      </c>
    </row>
    <row r="37" spans="1:3" ht="15.75">
      <c r="A37" s="6"/>
      <c r="B37" s="6"/>
      <c r="C37" s="6"/>
    </row>
    <row r="38" spans="1:3" ht="15.75">
      <c r="A38" s="6"/>
      <c r="B38" s="6"/>
      <c r="C38" s="6"/>
    </row>
  </sheetData>
  <mergeCells count="6">
    <mergeCell ref="A36:B36"/>
    <mergeCell ref="A6:C6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7">
      <selection activeCell="G12" sqref="G1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8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.75" customHeight="1">
      <c r="A5" s="6"/>
      <c r="B5" s="6"/>
      <c r="C5" s="6"/>
      <c r="D5" s="6"/>
    </row>
    <row r="6" spans="1:4" ht="18.75">
      <c r="A6" s="68" t="s">
        <v>94</v>
      </c>
      <c r="B6" s="68"/>
      <c r="C6" s="68"/>
      <c r="D6" s="14"/>
    </row>
    <row r="7" spans="1:4" ht="24.75" customHeight="1">
      <c r="A7" s="24"/>
      <c r="B7" s="45" t="s">
        <v>131</v>
      </c>
      <c r="C7" s="26">
        <v>1450.67</v>
      </c>
      <c r="D7" s="27" t="s">
        <v>8</v>
      </c>
    </row>
    <row r="8" spans="1:4" ht="24.75" customHeight="1">
      <c r="A8" s="70" t="s">
        <v>5</v>
      </c>
      <c r="B8" s="70"/>
      <c r="C8" s="18">
        <f>2539.81+761</f>
        <v>3300.81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145</v>
      </c>
      <c r="C10" s="30">
        <f>352322.4-10449.98+97404.02</f>
        <v>439276.44</v>
      </c>
      <c r="D10" s="27" t="s">
        <v>8</v>
      </c>
    </row>
    <row r="11" spans="1:4" ht="15.75">
      <c r="A11" s="28"/>
      <c r="B11" s="21" t="s">
        <v>9</v>
      </c>
      <c r="C11" s="30">
        <v>97.11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339316.42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71297.49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9143.32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6480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36000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79219.44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33220.68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7619.4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67336.52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SUM(C24:C26)</f>
        <v>28999.57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42" t="s">
        <v>56</v>
      </c>
      <c r="C24" s="38">
        <v>3168.44</v>
      </c>
      <c r="D24" s="27" t="s">
        <v>8</v>
      </c>
    </row>
    <row r="25" spans="1:4" s="55" customFormat="1" ht="15.75">
      <c r="A25" s="53"/>
      <c r="B25" s="57" t="s">
        <v>69</v>
      </c>
      <c r="C25" s="47">
        <v>20752.27</v>
      </c>
      <c r="D25" s="50" t="s">
        <v>8</v>
      </c>
    </row>
    <row r="26" spans="1:4" s="55" customFormat="1" ht="15.75">
      <c r="A26" s="53"/>
      <c r="B26" s="57" t="s">
        <v>70</v>
      </c>
      <c r="C26" s="58">
        <v>5078.86</v>
      </c>
      <c r="D26" s="50" t="s">
        <v>8</v>
      </c>
    </row>
    <row r="27" spans="1:4" ht="15.75">
      <c r="A27" s="41"/>
      <c r="B27" s="42"/>
      <c r="C27" s="17"/>
      <c r="D27" s="27"/>
    </row>
    <row r="28" spans="1:4" ht="15.75">
      <c r="A28" s="43"/>
      <c r="B28" s="44" t="s">
        <v>161</v>
      </c>
      <c r="C28" s="26">
        <f>C7+C10-C12</f>
        <v>101410.69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3.75" customHeight="1">
      <c r="A30" s="69" t="s">
        <v>160</v>
      </c>
      <c r="B30" s="69"/>
      <c r="C30" s="43">
        <v>150139.03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874015748031497" right="0.3937007874015748" top="0.1968503937007874" bottom="0.1968503937007874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96</v>
      </c>
      <c r="B6" s="68"/>
      <c r="C6" s="68"/>
      <c r="D6" s="14"/>
    </row>
    <row r="7" spans="1:4" ht="24.75" customHeight="1">
      <c r="A7" s="24"/>
      <c r="B7" s="45" t="s">
        <v>131</v>
      </c>
      <c r="C7" s="26">
        <v>16760.62</v>
      </c>
      <c r="D7" s="27" t="s">
        <v>8</v>
      </c>
    </row>
    <row r="8" spans="1:4" ht="15.75">
      <c r="A8" s="70" t="s">
        <v>5</v>
      </c>
      <c r="B8" s="70"/>
      <c r="C8" s="18">
        <v>419.8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49116.6</f>
        <v>49116.6</v>
      </c>
      <c r="D10" s="27" t="s">
        <v>8</v>
      </c>
    </row>
    <row r="11" spans="1:4" ht="15.75">
      <c r="A11" s="28"/>
      <c r="B11" s="21" t="s">
        <v>9</v>
      </c>
      <c r="C11" s="30">
        <v>71.4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62401.37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9067.68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1511.28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6951.84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5490.96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1260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8563.92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SUM(C24:C27)</f>
        <v>29555.69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7" t="s">
        <v>215</v>
      </c>
      <c r="C24" s="38">
        <v>500</v>
      </c>
      <c r="D24" s="27" t="s">
        <v>8</v>
      </c>
    </row>
    <row r="25" spans="1:4" ht="15.75">
      <c r="A25" s="31"/>
      <c r="B25" s="36" t="s">
        <v>74</v>
      </c>
      <c r="C25" s="38">
        <v>3725.69</v>
      </c>
      <c r="D25" s="27" t="s">
        <v>8</v>
      </c>
    </row>
    <row r="26" spans="1:4" ht="15.75">
      <c r="A26" s="31"/>
      <c r="B26" s="37" t="s">
        <v>218</v>
      </c>
      <c r="C26" s="38">
        <v>25330</v>
      </c>
      <c r="D26" s="27" t="s">
        <v>8</v>
      </c>
    </row>
    <row r="27" spans="1:4" ht="15.75">
      <c r="A27" s="24"/>
      <c r="B27" s="24"/>
      <c r="C27" s="24"/>
      <c r="D27" s="27"/>
    </row>
    <row r="28" spans="1:4" ht="15.75">
      <c r="A28" s="43"/>
      <c r="B28" s="44" t="s">
        <v>161</v>
      </c>
      <c r="C28" s="26">
        <f>C7+C10-C12</f>
        <v>3475.85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2.25" customHeight="1">
      <c r="A30" s="69" t="s">
        <v>160</v>
      </c>
      <c r="B30" s="69"/>
      <c r="C30" s="43">
        <v>174432.82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B30" sqref="B3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97</v>
      </c>
      <c r="B6" s="68"/>
      <c r="C6" s="68"/>
      <c r="D6" s="14"/>
    </row>
    <row r="7" spans="1:4" ht="27" customHeight="1">
      <c r="A7" s="24"/>
      <c r="B7" s="45" t="s">
        <v>131</v>
      </c>
      <c r="C7" s="26">
        <v>19162.45</v>
      </c>
      <c r="D7" s="27" t="s">
        <v>8</v>
      </c>
    </row>
    <row r="8" spans="1:4" ht="15.75">
      <c r="A8" s="70" t="s">
        <v>5</v>
      </c>
      <c r="B8" s="70"/>
      <c r="C8" s="18">
        <v>308.9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38180.04-2039.04</f>
        <v>36141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68194.77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6672.24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1112.04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5115.36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4040.4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926.4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6301.56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SUM(C24:C30)</f>
        <v>44026.77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215</v>
      </c>
      <c r="C24" s="38">
        <v>500</v>
      </c>
      <c r="D24" s="27" t="s">
        <v>8</v>
      </c>
    </row>
    <row r="25" spans="1:4" ht="15.75">
      <c r="A25" s="41"/>
      <c r="B25" s="37" t="s">
        <v>216</v>
      </c>
      <c r="C25" s="38">
        <v>6551</v>
      </c>
      <c r="D25" s="27" t="s">
        <v>8</v>
      </c>
    </row>
    <row r="26" spans="1:4" ht="15.75">
      <c r="A26" s="41"/>
      <c r="B26" s="42" t="s">
        <v>45</v>
      </c>
      <c r="C26" s="38">
        <v>892.37</v>
      </c>
      <c r="D26" s="27" t="s">
        <v>8</v>
      </c>
    </row>
    <row r="27" spans="1:4" ht="15.75">
      <c r="A27" s="41"/>
      <c r="B27" s="39" t="s">
        <v>40</v>
      </c>
      <c r="C27" s="38">
        <v>11245</v>
      </c>
      <c r="D27" s="27" t="s">
        <v>8</v>
      </c>
    </row>
    <row r="28" spans="1:4" ht="15.75">
      <c r="A28" s="41"/>
      <c r="B28" s="39" t="s">
        <v>55</v>
      </c>
      <c r="C28" s="38">
        <v>4890</v>
      </c>
      <c r="D28" s="27" t="s">
        <v>8</v>
      </c>
    </row>
    <row r="29" spans="1:4" ht="15.75">
      <c r="A29" s="41"/>
      <c r="B29" s="42" t="s">
        <v>56</v>
      </c>
      <c r="C29" s="38">
        <v>2501.4</v>
      </c>
      <c r="D29" s="27" t="s">
        <v>8</v>
      </c>
    </row>
    <row r="30" spans="1:4" s="61" customFormat="1" ht="15.75">
      <c r="A30" s="41"/>
      <c r="B30" s="37" t="s">
        <v>218</v>
      </c>
      <c r="C30" s="60">
        <v>17447</v>
      </c>
      <c r="D30" s="27" t="s">
        <v>8</v>
      </c>
    </row>
    <row r="31" spans="1:4" ht="15.75">
      <c r="A31" s="41"/>
      <c r="B31" s="42"/>
      <c r="C31" s="37"/>
      <c r="D31" s="27"/>
    </row>
    <row r="32" spans="1:4" ht="15.75">
      <c r="A32" s="24"/>
      <c r="B32" s="24"/>
      <c r="C32" s="24"/>
      <c r="D32" s="27"/>
    </row>
    <row r="33" spans="1:4" ht="15.75">
      <c r="A33" s="43"/>
      <c r="B33" s="44" t="s">
        <v>161</v>
      </c>
      <c r="C33" s="26">
        <f>C7+C10-C12</f>
        <v>-12891.32</v>
      </c>
      <c r="D33" s="27" t="s">
        <v>8</v>
      </c>
    </row>
    <row r="34" spans="1:4" ht="15.75">
      <c r="A34" s="43"/>
      <c r="B34" s="43"/>
      <c r="C34" s="43" t="s">
        <v>35</v>
      </c>
      <c r="D34" s="27"/>
    </row>
    <row r="35" spans="1:4" ht="30.75" customHeight="1">
      <c r="A35" s="69" t="s">
        <v>160</v>
      </c>
      <c r="B35" s="69"/>
      <c r="C35" s="26">
        <v>2839.3</v>
      </c>
      <c r="D35" s="27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710937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98</v>
      </c>
      <c r="B6" s="68"/>
      <c r="C6" s="68"/>
      <c r="D6" s="14"/>
    </row>
    <row r="7" spans="1:4" ht="24" customHeight="1">
      <c r="A7" s="24"/>
      <c r="B7" s="45" t="s">
        <v>131</v>
      </c>
      <c r="C7" s="26">
        <v>-1624.66</v>
      </c>
      <c r="D7" s="27" t="s">
        <v>8</v>
      </c>
    </row>
    <row r="8" spans="1:4" ht="15.75">
      <c r="A8" s="70" t="s">
        <v>5</v>
      </c>
      <c r="B8" s="70"/>
      <c r="C8" s="18">
        <v>249.2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24341.88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35884.48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5382.72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897.12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4126.8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3259.56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747.6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5083.68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SUM(C24:C25)</f>
        <v>16387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215</v>
      </c>
      <c r="C24" s="38">
        <v>500</v>
      </c>
      <c r="D24" s="27" t="s">
        <v>8</v>
      </c>
    </row>
    <row r="25" spans="1:4" s="62" customFormat="1" ht="15.75">
      <c r="A25" s="37"/>
      <c r="B25" s="37" t="s">
        <v>218</v>
      </c>
      <c r="C25" s="38">
        <v>15887</v>
      </c>
      <c r="D25" s="27" t="s">
        <v>8</v>
      </c>
    </row>
    <row r="26" spans="1:4" ht="15.75">
      <c r="A26" s="24"/>
      <c r="B26" s="37"/>
      <c r="C26" s="24"/>
      <c r="D26" s="27"/>
    </row>
    <row r="27" spans="1:4" ht="15.75">
      <c r="A27" s="24"/>
      <c r="B27" s="37"/>
      <c r="C27" s="24"/>
      <c r="D27" s="27"/>
    </row>
    <row r="28" spans="1:4" ht="16.5" customHeight="1">
      <c r="A28" s="43"/>
      <c r="B28" s="44" t="s">
        <v>161</v>
      </c>
      <c r="C28" s="26">
        <f>C7+C10-C12</f>
        <v>-13167.26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0" customHeight="1">
      <c r="A30" s="69" t="s">
        <v>160</v>
      </c>
      <c r="B30" s="69"/>
      <c r="C30" s="26">
        <v>0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H30" sqref="H3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99</v>
      </c>
      <c r="B6" s="68"/>
      <c r="C6" s="68"/>
      <c r="D6" s="14"/>
    </row>
    <row r="7" spans="1:4" ht="25.5" customHeight="1">
      <c r="A7" s="24"/>
      <c r="B7" s="45" t="s">
        <v>131</v>
      </c>
      <c r="C7" s="26">
        <v>8092.38</v>
      </c>
      <c r="D7" s="27" t="s">
        <v>8</v>
      </c>
    </row>
    <row r="8" spans="1:4" ht="15.75">
      <c r="A8" s="70" t="s">
        <v>5</v>
      </c>
      <c r="B8" s="70"/>
      <c r="C8" s="18">
        <v>329.6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40738.56-2175.6</f>
        <v>38562.96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69002.47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7119.36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1186.56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5458.2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4311.12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988.8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6723.84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43214.59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7" t="s">
        <v>215</v>
      </c>
      <c r="C24" s="38">
        <v>500</v>
      </c>
      <c r="D24" s="27" t="s">
        <v>8</v>
      </c>
    </row>
    <row r="25" spans="1:4" ht="15.75">
      <c r="A25" s="41"/>
      <c r="B25" s="36" t="s">
        <v>74</v>
      </c>
      <c r="C25" s="38">
        <f>692.65+225.35</f>
        <v>918</v>
      </c>
      <c r="D25" s="27" t="s">
        <v>8</v>
      </c>
    </row>
    <row r="26" spans="1:4" ht="15.75">
      <c r="A26" s="41"/>
      <c r="B26" s="39" t="s">
        <v>217</v>
      </c>
      <c r="C26" s="38">
        <v>2014.85</v>
      </c>
      <c r="D26" s="27" t="s">
        <v>8</v>
      </c>
    </row>
    <row r="27" spans="1:4" ht="17.25" customHeight="1">
      <c r="A27" s="41"/>
      <c r="B27" s="42" t="s">
        <v>45</v>
      </c>
      <c r="C27" s="38">
        <v>1784.74</v>
      </c>
      <c r="D27" s="27" t="s">
        <v>8</v>
      </c>
    </row>
    <row r="28" spans="1:4" s="6" customFormat="1" ht="15.75">
      <c r="A28" s="41"/>
      <c r="B28" s="37" t="s">
        <v>218</v>
      </c>
      <c r="C28" s="38">
        <v>37997</v>
      </c>
      <c r="D28" s="27" t="s">
        <v>8</v>
      </c>
    </row>
    <row r="29" spans="1:4" ht="15.75">
      <c r="A29" s="41"/>
      <c r="B29" s="42"/>
      <c r="C29" s="37"/>
      <c r="D29" s="27"/>
    </row>
    <row r="30" spans="1:4" ht="15.75">
      <c r="A30" s="24"/>
      <c r="B30" s="24"/>
      <c r="C30" s="24"/>
      <c r="D30" s="27"/>
    </row>
    <row r="31" spans="1:4" ht="15.75">
      <c r="A31" s="43"/>
      <c r="B31" s="44" t="s">
        <v>161</v>
      </c>
      <c r="C31" s="26">
        <f>C7+C10-C12</f>
        <v>-22347.13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29.25" customHeight="1">
      <c r="A33" s="69" t="s">
        <v>160</v>
      </c>
      <c r="B33" s="69"/>
      <c r="C33" s="43">
        <v>4088.81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7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100</v>
      </c>
      <c r="B6" s="68"/>
      <c r="C6" s="68"/>
      <c r="D6" s="14"/>
    </row>
    <row r="7" spans="1:4" ht="24" customHeight="1">
      <c r="A7" s="24"/>
      <c r="B7" s="45" t="s">
        <v>131</v>
      </c>
      <c r="C7" s="26">
        <v>-10860.82</v>
      </c>
      <c r="D7" s="27" t="s">
        <v>8</v>
      </c>
    </row>
    <row r="8" spans="1:4" ht="15.75">
      <c r="A8" s="70" t="s">
        <v>5</v>
      </c>
      <c r="B8" s="70"/>
      <c r="C8" s="18">
        <v>334.1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41294.76-2205.23</f>
        <v>39089.53</v>
      </c>
      <c r="D10" s="27" t="s">
        <v>8</v>
      </c>
    </row>
    <row r="11" spans="1:4" ht="15.75">
      <c r="A11" s="28"/>
      <c r="B11" s="21" t="s">
        <v>9</v>
      </c>
      <c r="C11" s="30">
        <v>95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32553.88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7216.56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1202.76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5532.72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4376.52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1002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6815.64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SUM(C24:C26)</f>
        <v>6407.68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215</v>
      </c>
      <c r="C24" s="38">
        <v>500</v>
      </c>
      <c r="D24" s="27" t="s">
        <v>8</v>
      </c>
    </row>
    <row r="25" spans="1:4" ht="15.75">
      <c r="A25" s="41"/>
      <c r="B25" s="42" t="s">
        <v>101</v>
      </c>
      <c r="C25" s="38">
        <v>3001.68</v>
      </c>
      <c r="D25" s="27" t="s">
        <v>8</v>
      </c>
    </row>
    <row r="26" spans="1:4" ht="15.75">
      <c r="A26" s="41"/>
      <c r="B26" s="37" t="s">
        <v>218</v>
      </c>
      <c r="C26" s="38">
        <v>2906</v>
      </c>
      <c r="D26" s="27" t="s">
        <v>8</v>
      </c>
    </row>
    <row r="27" spans="1:4" ht="15.75">
      <c r="A27" s="41"/>
      <c r="B27" s="42"/>
      <c r="C27" s="37"/>
      <c r="D27" s="27"/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-4325.17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31.5" customHeight="1">
      <c r="A31" s="69" t="s">
        <v>160</v>
      </c>
      <c r="B31" s="69"/>
      <c r="C31" s="43">
        <v>0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18" sqref="H1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102</v>
      </c>
      <c r="B6" s="68"/>
      <c r="C6" s="68"/>
      <c r="D6" s="14"/>
    </row>
    <row r="7" spans="1:4" ht="27.75" customHeight="1">
      <c r="A7" s="24"/>
      <c r="B7" s="45" t="s">
        <v>131</v>
      </c>
      <c r="C7" s="26">
        <v>-15276.31</v>
      </c>
      <c r="D7" s="27" t="s">
        <v>8</v>
      </c>
    </row>
    <row r="8" spans="1:4" ht="15.75">
      <c r="A8" s="70" t="s">
        <v>5</v>
      </c>
      <c r="B8" s="70"/>
      <c r="C8" s="18">
        <v>691.1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85419.96-4561.9</f>
        <v>80858.06</v>
      </c>
      <c r="D10" s="27" t="s">
        <v>8</v>
      </c>
    </row>
    <row r="11" spans="1:4" ht="15.75">
      <c r="A11" s="28"/>
      <c r="B11" s="21" t="s">
        <v>9</v>
      </c>
      <c r="C11" s="30">
        <v>89.5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107544.72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14927.76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2487.96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8073.72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11444.64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9039.6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2073.6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14098.44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SUM(C24:C25)</f>
        <v>45399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215</v>
      </c>
      <c r="C24" s="38">
        <v>500</v>
      </c>
      <c r="D24" s="27" t="s">
        <v>8</v>
      </c>
    </row>
    <row r="25" spans="1:4" ht="15.75">
      <c r="A25" s="24"/>
      <c r="B25" s="37" t="s">
        <v>218</v>
      </c>
      <c r="C25" s="38">
        <v>44899</v>
      </c>
      <c r="D25" s="27" t="s">
        <v>8</v>
      </c>
    </row>
    <row r="26" spans="1:4" ht="15.75">
      <c r="A26" s="24"/>
      <c r="B26" s="37"/>
      <c r="C26" s="24"/>
      <c r="D26" s="27"/>
    </row>
    <row r="27" spans="1:4" ht="15.75">
      <c r="A27" s="24"/>
      <c r="B27" s="37"/>
      <c r="C27" s="24"/>
      <c r="D27" s="27"/>
    </row>
    <row r="28" spans="1:4" ht="15.75">
      <c r="A28" s="43"/>
      <c r="B28" s="44" t="s">
        <v>161</v>
      </c>
      <c r="C28" s="26">
        <f>C7+C10-C12</f>
        <v>-41962.97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1.5" customHeight="1">
      <c r="A30" s="69" t="s">
        <v>160</v>
      </c>
      <c r="B30" s="69"/>
      <c r="C30" s="43">
        <v>112144.56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4">
      <selection activeCell="H25" sqref="H25:H2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103</v>
      </c>
      <c r="B6" s="68"/>
      <c r="C6" s="68"/>
      <c r="D6" s="14"/>
    </row>
    <row r="7" spans="1:4" ht="24.75" customHeight="1">
      <c r="A7" s="24"/>
      <c r="B7" s="45" t="s">
        <v>131</v>
      </c>
      <c r="C7" s="26">
        <v>2078.27</v>
      </c>
      <c r="D7" s="27" t="s">
        <v>8</v>
      </c>
    </row>
    <row r="8" spans="1:4" ht="15.75">
      <c r="A8" s="70" t="s">
        <v>5</v>
      </c>
      <c r="B8" s="70"/>
      <c r="C8" s="18">
        <v>141.7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13416.12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10661.52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3060.72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510.12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2346.6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1853.4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2890.68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SUM(C24:C24)</f>
        <v>0</v>
      </c>
      <c r="D22" s="27" t="s">
        <v>8</v>
      </c>
      <c r="E22" s="9"/>
    </row>
    <row r="23" spans="1:5" ht="15.75">
      <c r="A23" s="31"/>
      <c r="B23" s="35"/>
      <c r="C23" s="24"/>
      <c r="D23" s="27"/>
      <c r="E23" s="9"/>
    </row>
    <row r="24" spans="1:4" ht="15.75">
      <c r="A24" s="41"/>
      <c r="B24" s="37"/>
      <c r="C24" s="38"/>
      <c r="D24" s="27"/>
    </row>
    <row r="25" spans="1:4" ht="15.75">
      <c r="A25" s="41"/>
      <c r="B25" s="42"/>
      <c r="C25" s="17"/>
      <c r="D25" s="27"/>
    </row>
    <row r="26" spans="1:4" ht="15.75">
      <c r="A26" s="41"/>
      <c r="B26" s="42"/>
      <c r="C26" s="37"/>
      <c r="D26" s="27"/>
    </row>
    <row r="27" spans="1:4" ht="15.75">
      <c r="A27" s="24"/>
      <c r="B27" s="24"/>
      <c r="C27" s="24"/>
      <c r="D27" s="27"/>
    </row>
    <row r="28" spans="1:4" ht="15.75">
      <c r="A28" s="43"/>
      <c r="B28" s="44" t="s">
        <v>161</v>
      </c>
      <c r="C28" s="26">
        <f>C7+C10-C12</f>
        <v>4832.87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4.5" customHeight="1">
      <c r="A30" s="69" t="s">
        <v>160</v>
      </c>
      <c r="B30" s="69"/>
      <c r="C30" s="26">
        <v>2164.51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4" sqref="B2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1.25" customHeight="1">
      <c r="A5" s="6"/>
      <c r="B5" s="6"/>
      <c r="C5" s="6"/>
      <c r="D5" s="6"/>
    </row>
    <row r="6" spans="1:4" ht="18.75">
      <c r="A6" s="68" t="s">
        <v>104</v>
      </c>
      <c r="B6" s="68"/>
      <c r="C6" s="68"/>
      <c r="D6" s="14"/>
    </row>
    <row r="7" spans="1:4" ht="29.25" customHeight="1">
      <c r="A7" s="24"/>
      <c r="B7" s="45" t="s">
        <v>131</v>
      </c>
      <c r="C7" s="26">
        <v>1412.77</v>
      </c>
      <c r="D7" s="27" t="s">
        <v>8</v>
      </c>
    </row>
    <row r="8" spans="1:4" ht="15.75">
      <c r="A8" s="70" t="s">
        <v>5</v>
      </c>
      <c r="B8" s="70"/>
      <c r="C8" s="18">
        <v>94.8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8213.52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14224.4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1706.4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341.28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1569.84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1239.96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1933.92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SUM(C24:C24)</f>
        <v>7433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218</v>
      </c>
      <c r="C24" s="38">
        <v>7433</v>
      </c>
      <c r="D24" s="27" t="s">
        <v>8</v>
      </c>
    </row>
    <row r="25" spans="1:4" ht="15.75">
      <c r="A25" s="41"/>
      <c r="B25" s="42"/>
      <c r="C25" s="17"/>
      <c r="D25" s="27"/>
    </row>
    <row r="26" spans="1:4" ht="15.75">
      <c r="A26" s="41"/>
      <c r="B26" s="42"/>
      <c r="C26" s="37"/>
      <c r="D26" s="27"/>
    </row>
    <row r="27" spans="1:4" ht="15.75">
      <c r="A27" s="24"/>
      <c r="B27" s="24"/>
      <c r="C27" s="24"/>
      <c r="D27" s="27"/>
    </row>
    <row r="28" spans="1:4" ht="15.75">
      <c r="A28" s="43"/>
      <c r="B28" s="44" t="s">
        <v>161</v>
      </c>
      <c r="C28" s="26">
        <f>C7+C10-C12</f>
        <v>-4598.11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32.25" customHeight="1">
      <c r="A30" s="69" t="s">
        <v>160</v>
      </c>
      <c r="B30" s="69"/>
      <c r="C30" s="26">
        <v>0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0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10.5" customHeight="1">
      <c r="A5" s="6"/>
      <c r="B5" s="6"/>
      <c r="C5" s="6"/>
      <c r="D5" s="6"/>
    </row>
    <row r="6" spans="1:4" ht="18.75">
      <c r="A6" s="68" t="s">
        <v>105</v>
      </c>
      <c r="B6" s="68"/>
      <c r="C6" s="68"/>
      <c r="D6" s="14"/>
    </row>
    <row r="7" spans="1:4" ht="27" customHeight="1">
      <c r="A7" s="24"/>
      <c r="B7" s="45" t="s">
        <v>131</v>
      </c>
      <c r="C7" s="26">
        <v>20095.95</v>
      </c>
      <c r="D7" s="27" t="s">
        <v>8</v>
      </c>
    </row>
    <row r="8" spans="1:4" ht="15.75">
      <c r="A8" s="70" t="s">
        <v>5</v>
      </c>
      <c r="B8" s="70"/>
      <c r="C8" s="18">
        <v>563.35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69630.12-3718.55</f>
        <v>65911.57</v>
      </c>
      <c r="D10" s="27" t="s">
        <v>8</v>
      </c>
    </row>
    <row r="11" spans="1:4" ht="15.75">
      <c r="A11" s="28"/>
      <c r="B11" s="21" t="s">
        <v>9</v>
      </c>
      <c r="C11" s="30">
        <v>83.5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56320.06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12168.36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2028.06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240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9329.04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7368.6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1689.6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11492.4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SUM(C24:C25)</f>
        <v>12004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74</v>
      </c>
      <c r="C24" s="38">
        <v>1950</v>
      </c>
      <c r="D24" s="27" t="s">
        <v>8</v>
      </c>
    </row>
    <row r="25" spans="1:4" ht="15.75">
      <c r="A25" s="41"/>
      <c r="B25" s="37" t="s">
        <v>218</v>
      </c>
      <c r="C25" s="38">
        <v>10054</v>
      </c>
      <c r="D25" s="27" t="s">
        <v>8</v>
      </c>
    </row>
    <row r="26" spans="1:4" ht="15.75">
      <c r="A26" s="41"/>
      <c r="B26" s="42"/>
      <c r="C26" s="17"/>
      <c r="D26" s="27"/>
    </row>
    <row r="27" spans="1:4" ht="15.75">
      <c r="A27" s="41"/>
      <c r="B27" s="42"/>
      <c r="C27" s="37"/>
      <c r="D27" s="27"/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29687.46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32.25" customHeight="1">
      <c r="A31" s="69" t="s">
        <v>160</v>
      </c>
      <c r="B31" s="69"/>
      <c r="C31" s="43">
        <v>59079.05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27" sqref="G27"/>
    </sheetView>
  </sheetViews>
  <sheetFormatPr defaultColWidth="9.140625" defaultRowHeight="12.75"/>
  <cols>
    <col min="1" max="1" width="7.574218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39</v>
      </c>
      <c r="B6" s="68"/>
      <c r="C6" s="68"/>
    </row>
    <row r="7" spans="1:4" ht="24.75" customHeight="1">
      <c r="A7" s="24"/>
      <c r="B7" s="45" t="s">
        <v>131</v>
      </c>
      <c r="C7" s="43">
        <v>-10170.06</v>
      </c>
      <c r="D7" s="27" t="s">
        <v>8</v>
      </c>
    </row>
    <row r="8" spans="1:4" ht="15.75">
      <c r="A8" s="70" t="s">
        <v>5</v>
      </c>
      <c r="B8" s="70"/>
      <c r="C8" s="18">
        <v>805.8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99596.88-5318.64</f>
        <v>94278.24</v>
      </c>
      <c r="D10" s="27" t="s">
        <v>8</v>
      </c>
    </row>
    <row r="11" spans="1:4" ht="15.75">
      <c r="A11" s="28"/>
      <c r="B11" s="21" t="s">
        <v>9</v>
      </c>
      <c r="C11" s="30">
        <v>95.9</v>
      </c>
      <c r="D11" s="27" t="s">
        <v>10</v>
      </c>
    </row>
    <row r="12" spans="1:4" ht="15.75">
      <c r="A12" s="28">
        <v>2</v>
      </c>
      <c r="B12" s="18" t="s">
        <v>71</v>
      </c>
      <c r="C12" s="30">
        <f>SUM(C13:C22)</f>
        <v>100614.86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17405.28</v>
      </c>
      <c r="D13" s="27" t="s">
        <v>8</v>
      </c>
    </row>
    <row r="14" spans="1:4" ht="20.25" customHeight="1">
      <c r="A14" s="31" t="s">
        <v>24</v>
      </c>
      <c r="B14" s="21" t="s">
        <v>13</v>
      </c>
      <c r="C14" s="32">
        <v>2900.88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8073.72</v>
      </c>
      <c r="D16" s="27" t="s">
        <v>8</v>
      </c>
    </row>
    <row r="17" spans="1:4" ht="31.5">
      <c r="A17" s="31" t="s">
        <v>27</v>
      </c>
      <c r="B17" s="21" t="s">
        <v>15</v>
      </c>
      <c r="C17" s="32">
        <v>13344</v>
      </c>
      <c r="D17" s="27" t="s">
        <v>8</v>
      </c>
    </row>
    <row r="18" spans="1:4" ht="15.75">
      <c r="A18" s="31" t="s">
        <v>28</v>
      </c>
      <c r="B18" s="21" t="s">
        <v>16</v>
      </c>
      <c r="C18" s="32">
        <v>10539.84</v>
      </c>
      <c r="D18" s="27" t="s">
        <v>8</v>
      </c>
    </row>
    <row r="19" spans="1:4" ht="31.5">
      <c r="A19" s="31" t="s">
        <v>29</v>
      </c>
      <c r="B19" s="21" t="s">
        <v>17</v>
      </c>
      <c r="C19" s="32">
        <v>2418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16438.32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C24+C25+C26+C29+C30+C32+C31+C27</f>
        <v>29494.82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42" t="s">
        <v>215</v>
      </c>
      <c r="C24" s="38">
        <v>400</v>
      </c>
      <c r="D24" s="27" t="s">
        <v>8</v>
      </c>
    </row>
    <row r="25" spans="1:4" ht="15.75">
      <c r="A25" s="31"/>
      <c r="B25" s="39" t="s">
        <v>253</v>
      </c>
      <c r="C25" s="38">
        <v>5717</v>
      </c>
      <c r="D25" s="27" t="s">
        <v>8</v>
      </c>
    </row>
    <row r="26" spans="1:4" ht="15.75">
      <c r="A26" s="31"/>
      <c r="B26" s="39" t="s">
        <v>165</v>
      </c>
      <c r="C26" s="40">
        <v>2706</v>
      </c>
      <c r="D26" s="27" t="s">
        <v>8</v>
      </c>
    </row>
    <row r="27" spans="1:4" ht="15.75">
      <c r="A27" s="31"/>
      <c r="B27" s="39" t="s">
        <v>38</v>
      </c>
      <c r="C27" s="40">
        <v>2001.12</v>
      </c>
      <c r="D27" s="27" t="s">
        <v>8</v>
      </c>
    </row>
    <row r="28" spans="1:4" ht="15.75">
      <c r="A28" s="31"/>
      <c r="B28" s="42" t="s">
        <v>45</v>
      </c>
      <c r="C28" s="38">
        <f>892.37+3016.11</f>
        <v>3908.48</v>
      </c>
      <c r="D28" s="27" t="s">
        <v>8</v>
      </c>
    </row>
    <row r="29" spans="1:4" ht="15.75">
      <c r="A29" s="41"/>
      <c r="B29" s="42" t="s">
        <v>34</v>
      </c>
      <c r="C29" s="38">
        <v>4075</v>
      </c>
      <c r="D29" s="27" t="s">
        <v>8</v>
      </c>
    </row>
    <row r="30" spans="1:4" ht="15" customHeight="1">
      <c r="A30" s="41"/>
      <c r="B30" s="39" t="s">
        <v>167</v>
      </c>
      <c r="C30" s="38">
        <v>7146</v>
      </c>
      <c r="D30" s="27" t="s">
        <v>8</v>
      </c>
    </row>
    <row r="31" spans="1:4" ht="16.5" customHeight="1">
      <c r="A31" s="41"/>
      <c r="B31" s="42" t="s">
        <v>69</v>
      </c>
      <c r="C31" s="38">
        <v>5859.8</v>
      </c>
      <c r="D31" s="27" t="s">
        <v>8</v>
      </c>
    </row>
    <row r="32" spans="1:4" ht="15.75" customHeight="1">
      <c r="A32" s="41"/>
      <c r="B32" s="42" t="s">
        <v>70</v>
      </c>
      <c r="C32" s="38">
        <v>1589.9</v>
      </c>
      <c r="D32" s="27" t="s">
        <v>8</v>
      </c>
    </row>
    <row r="33" spans="1:4" ht="15.75">
      <c r="A33" s="41"/>
      <c r="B33" s="42"/>
      <c r="C33" s="38"/>
      <c r="D33" s="27"/>
    </row>
    <row r="34" spans="1:4" ht="15.75">
      <c r="A34" s="24"/>
      <c r="B34" s="44" t="s">
        <v>161</v>
      </c>
      <c r="C34" s="26">
        <f>C7+C10-C12</f>
        <v>-16506.68</v>
      </c>
      <c r="D34" s="27" t="s">
        <v>8</v>
      </c>
    </row>
    <row r="35" spans="1:4" ht="15.75">
      <c r="A35" s="24"/>
      <c r="B35" s="24"/>
      <c r="C35" s="24" t="s">
        <v>35</v>
      </c>
      <c r="D35" s="27"/>
    </row>
    <row r="36" spans="1:4" ht="35.25" customHeight="1">
      <c r="A36" s="69" t="s">
        <v>160</v>
      </c>
      <c r="B36" s="69"/>
      <c r="C36" s="43">
        <v>24863.82</v>
      </c>
      <c r="D36" s="27" t="s">
        <v>8</v>
      </c>
    </row>
    <row r="37" spans="1:3" ht="15.75">
      <c r="A37" s="6"/>
      <c r="B37" s="6"/>
      <c r="C37" s="6"/>
    </row>
    <row r="38" spans="1:3" ht="15.75">
      <c r="A38" s="6"/>
      <c r="B38" s="6"/>
      <c r="C38" s="6"/>
    </row>
  </sheetData>
  <mergeCells count="7">
    <mergeCell ref="A6:C6"/>
    <mergeCell ref="A36:B36"/>
    <mergeCell ref="A1:C1"/>
    <mergeCell ref="A2:C2"/>
    <mergeCell ref="A3:C3"/>
    <mergeCell ref="A4:C4"/>
    <mergeCell ref="A8:B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0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" customHeight="1">
      <c r="A5" s="6"/>
      <c r="B5" s="6"/>
      <c r="C5" s="6"/>
      <c r="D5" s="6"/>
    </row>
    <row r="6" spans="1:4" ht="18.75">
      <c r="A6" s="68" t="s">
        <v>106</v>
      </c>
      <c r="B6" s="68"/>
      <c r="C6" s="68"/>
      <c r="D6" s="14"/>
    </row>
    <row r="7" spans="1:4" ht="28.5" customHeight="1">
      <c r="A7" s="24"/>
      <c r="B7" s="45" t="s">
        <v>131</v>
      </c>
      <c r="C7" s="26">
        <v>9087.08</v>
      </c>
      <c r="D7" s="27" t="s">
        <v>8</v>
      </c>
    </row>
    <row r="8" spans="1:4" ht="15.75">
      <c r="A8" s="70" t="s">
        <v>5</v>
      </c>
      <c r="B8" s="70"/>
      <c r="C8" s="18">
        <v>334.9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41393.64-2213.28</f>
        <v>39180.36</v>
      </c>
      <c r="D10" s="27" t="s">
        <v>8</v>
      </c>
    </row>
    <row r="11" spans="1:4" ht="15.75">
      <c r="A11" s="28"/>
      <c r="B11" s="21" t="s">
        <v>9</v>
      </c>
      <c r="C11" s="30">
        <v>82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39916.64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7233.84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1205.64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5387.4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5545.92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4380.48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1004.4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6831.96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SUM(C24:C25)</f>
        <v>8327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7" t="s">
        <v>215</v>
      </c>
      <c r="C24" s="38">
        <v>500</v>
      </c>
      <c r="D24" s="27" t="s">
        <v>8</v>
      </c>
    </row>
    <row r="25" spans="1:4" ht="15.75">
      <c r="A25" s="41"/>
      <c r="B25" s="37" t="s">
        <v>218</v>
      </c>
      <c r="C25" s="38">
        <v>7827</v>
      </c>
      <c r="D25" s="27" t="s">
        <v>8</v>
      </c>
    </row>
    <row r="26" spans="1:4" ht="15.75">
      <c r="A26" s="41"/>
      <c r="B26" s="42"/>
      <c r="C26" s="17"/>
      <c r="D26" s="27"/>
    </row>
    <row r="27" spans="1:4" ht="15.75">
      <c r="A27" s="41"/>
      <c r="B27" s="42"/>
      <c r="C27" s="37"/>
      <c r="D27" s="27"/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8350.8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29.25" customHeight="1">
      <c r="A31" s="69" t="s">
        <v>160</v>
      </c>
      <c r="B31" s="69"/>
      <c r="C31" s="43">
        <v>54967.39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0">
      <selection activeCell="C26" sqref="C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.75" customHeight="1">
      <c r="A5" s="6"/>
      <c r="B5" s="6"/>
      <c r="C5" s="6"/>
      <c r="D5" s="6"/>
    </row>
    <row r="6" spans="1:4" ht="18.75">
      <c r="A6" s="68" t="s">
        <v>107</v>
      </c>
      <c r="B6" s="68"/>
      <c r="C6" s="68"/>
      <c r="D6" s="14"/>
    </row>
    <row r="7" spans="1:4" ht="27" customHeight="1">
      <c r="A7" s="24"/>
      <c r="B7" s="45" t="s">
        <v>131</v>
      </c>
      <c r="C7" s="26">
        <v>-27123.04</v>
      </c>
      <c r="D7" s="27" t="s">
        <v>8</v>
      </c>
    </row>
    <row r="8" spans="1:4" ht="15.75">
      <c r="A8" s="70" t="s">
        <v>5</v>
      </c>
      <c r="B8" s="70"/>
      <c r="C8" s="18">
        <v>251.9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23849.88</v>
      </c>
      <c r="D10" s="27" t="s">
        <v>8</v>
      </c>
    </row>
    <row r="11" spans="1:4" ht="15.75">
      <c r="A11" s="28"/>
      <c r="B11" s="21" t="s">
        <v>9</v>
      </c>
      <c r="C11" s="30">
        <v>90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29090.56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5441.04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906.84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4171.44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3294.84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5138.76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SUM(C24:C25)</f>
        <v>10137.64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101</v>
      </c>
      <c r="C24" s="38">
        <v>2334.64</v>
      </c>
      <c r="D24" s="27" t="s">
        <v>8</v>
      </c>
    </row>
    <row r="25" spans="1:4" ht="15.75">
      <c r="A25" s="31"/>
      <c r="B25" s="37" t="s">
        <v>218</v>
      </c>
      <c r="C25" s="40">
        <v>7803</v>
      </c>
      <c r="D25" s="27" t="s">
        <v>8</v>
      </c>
    </row>
    <row r="26" spans="1:4" ht="15.75">
      <c r="A26" s="41"/>
      <c r="B26" s="42"/>
      <c r="C26" s="17"/>
      <c r="D26" s="27"/>
    </row>
    <row r="27" spans="1:4" ht="15.75">
      <c r="A27" s="41"/>
      <c r="B27" s="42"/>
      <c r="C27" s="37"/>
      <c r="D27" s="27"/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-32363.72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33.75" customHeight="1">
      <c r="A31" s="69" t="s">
        <v>160</v>
      </c>
      <c r="B31" s="69"/>
      <c r="C31" s="43">
        <v>24899.7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7">
      <selection activeCell="B28" sqref="B28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.75" customHeight="1">
      <c r="A5" s="6"/>
      <c r="B5" s="6"/>
      <c r="C5" s="6"/>
      <c r="D5" s="6"/>
    </row>
    <row r="6" spans="1:4" ht="18.75">
      <c r="A6" s="68" t="s">
        <v>108</v>
      </c>
      <c r="B6" s="68"/>
      <c r="C6" s="68"/>
      <c r="D6" s="14"/>
    </row>
    <row r="7" spans="1:4" ht="36" customHeight="1">
      <c r="A7" s="24"/>
      <c r="B7" s="45" t="s">
        <v>131</v>
      </c>
      <c r="C7" s="26">
        <v>-15080.01</v>
      </c>
      <c r="D7" s="27" t="s">
        <v>8</v>
      </c>
    </row>
    <row r="8" spans="1:4" ht="15.75">
      <c r="A8" s="70" t="s">
        <v>5</v>
      </c>
      <c r="B8" s="70"/>
      <c r="C8" s="18">
        <v>2007.4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278466.48-9579.93</f>
        <v>268886.55</v>
      </c>
      <c r="D10" s="27" t="s">
        <v>8</v>
      </c>
    </row>
    <row r="11" spans="1:4" ht="15.75">
      <c r="A11" s="28"/>
      <c r="B11" s="21" t="s">
        <v>9</v>
      </c>
      <c r="C11" s="30">
        <v>93.87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349798.15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43359.84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7226.64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2520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21600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48177.6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26256.84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6022.2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40950.96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SUM(C24:C31)</f>
        <v>153684.07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135</v>
      </c>
      <c r="C24" s="37">
        <v>113903.22</v>
      </c>
      <c r="D24" s="27" t="s">
        <v>8</v>
      </c>
    </row>
    <row r="25" spans="1:4" ht="15.75">
      <c r="A25" s="31"/>
      <c r="B25" s="64" t="s">
        <v>250</v>
      </c>
      <c r="C25" s="38">
        <v>2344.67</v>
      </c>
      <c r="D25" s="27" t="s">
        <v>8</v>
      </c>
    </row>
    <row r="26" spans="1:4" ht="15.75">
      <c r="A26" s="31"/>
      <c r="B26" s="42" t="s">
        <v>249</v>
      </c>
      <c r="C26" s="38">
        <v>4689.34</v>
      </c>
      <c r="D26" s="27" t="s">
        <v>8</v>
      </c>
    </row>
    <row r="27" spans="1:4" ht="15.75">
      <c r="A27" s="31"/>
      <c r="B27" s="37" t="s">
        <v>219</v>
      </c>
      <c r="C27" s="40">
        <v>2231</v>
      </c>
      <c r="D27" s="27" t="s">
        <v>8</v>
      </c>
    </row>
    <row r="28" spans="1:4" ht="15.75">
      <c r="A28" s="41"/>
      <c r="B28" s="39" t="s">
        <v>251</v>
      </c>
      <c r="C28" s="38">
        <v>4953</v>
      </c>
      <c r="D28" s="27" t="s">
        <v>8</v>
      </c>
    </row>
    <row r="29" spans="1:4" ht="15.75">
      <c r="A29" s="41"/>
      <c r="B29" s="42" t="s">
        <v>147</v>
      </c>
      <c r="C29" s="38">
        <v>5336.32</v>
      </c>
      <c r="D29" s="27" t="s">
        <v>8</v>
      </c>
    </row>
    <row r="30" spans="1:4" s="55" customFormat="1" ht="15.75">
      <c r="A30" s="53"/>
      <c r="B30" s="57" t="s">
        <v>69</v>
      </c>
      <c r="C30" s="47">
        <v>16428.41</v>
      </c>
      <c r="D30" s="50" t="s">
        <v>8</v>
      </c>
    </row>
    <row r="31" spans="1:4" s="55" customFormat="1" ht="15.75">
      <c r="A31" s="53"/>
      <c r="B31" s="57" t="s">
        <v>70</v>
      </c>
      <c r="C31" s="58">
        <v>3798.11</v>
      </c>
      <c r="D31" s="50" t="s">
        <v>8</v>
      </c>
    </row>
    <row r="32" spans="1:4" ht="15.75">
      <c r="A32" s="41"/>
      <c r="B32" s="42"/>
      <c r="C32" s="17"/>
      <c r="D32" s="27"/>
    </row>
    <row r="33" spans="1:4" ht="15.75">
      <c r="A33" s="24"/>
      <c r="B33" s="24"/>
      <c r="C33" s="24"/>
      <c r="D33" s="27"/>
    </row>
    <row r="34" spans="1:4" ht="15.75">
      <c r="A34" s="43"/>
      <c r="B34" s="44" t="s">
        <v>161</v>
      </c>
      <c r="C34" s="26">
        <f>C7+C10-C12</f>
        <v>-95991.61</v>
      </c>
      <c r="D34" s="27" t="s">
        <v>8</v>
      </c>
    </row>
    <row r="35" spans="1:4" ht="15.75">
      <c r="A35" s="43"/>
      <c r="B35" s="43"/>
      <c r="C35" s="43" t="s">
        <v>35</v>
      </c>
      <c r="D35" s="27"/>
    </row>
    <row r="36" spans="1:4" ht="30" customHeight="1">
      <c r="A36" s="69" t="s">
        <v>160</v>
      </c>
      <c r="B36" s="69"/>
      <c r="C36" s="43">
        <v>134294.22</v>
      </c>
      <c r="D36" s="27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4">
      <selection activeCell="B32" sqref="B3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4.5" customHeight="1">
      <c r="A5" s="6"/>
      <c r="B5" s="6"/>
      <c r="C5" s="6"/>
      <c r="D5" s="6"/>
    </row>
    <row r="6" spans="1:4" ht="18.75">
      <c r="A6" s="68" t="s">
        <v>109</v>
      </c>
      <c r="B6" s="68"/>
      <c r="C6" s="68"/>
      <c r="D6" s="14"/>
    </row>
    <row r="7" spans="1:4" ht="21.75" customHeight="1">
      <c r="A7" s="24"/>
      <c r="B7" s="45" t="s">
        <v>131</v>
      </c>
      <c r="C7" s="26">
        <v>-74139.4</v>
      </c>
      <c r="D7" s="27" t="s">
        <v>8</v>
      </c>
    </row>
    <row r="8" spans="1:4" ht="15.75">
      <c r="A8" s="70" t="s">
        <v>5</v>
      </c>
      <c r="B8" s="70"/>
      <c r="C8" s="18">
        <v>2551.6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353958-6293.22</f>
        <v>347664.78</v>
      </c>
      <c r="D10" s="27" t="s">
        <v>8</v>
      </c>
    </row>
    <row r="11" spans="1:4" ht="15.75">
      <c r="A11" s="28"/>
      <c r="B11" s="21" t="s">
        <v>9</v>
      </c>
      <c r="C11" s="30">
        <v>96.2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337069.2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55114.56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9185.76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9000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27143.64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61242.96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33374.88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7654.8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52052.64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SUM(C24:C35)</f>
        <v>82299.96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47</v>
      </c>
      <c r="C24" s="37">
        <v>2307.7</v>
      </c>
      <c r="D24" s="27" t="s">
        <v>8</v>
      </c>
    </row>
    <row r="25" spans="1:4" ht="15.75">
      <c r="A25" s="31"/>
      <c r="B25" s="42" t="s">
        <v>53</v>
      </c>
      <c r="C25" s="38">
        <v>791</v>
      </c>
      <c r="D25" s="27" t="s">
        <v>8</v>
      </c>
    </row>
    <row r="26" spans="1:4" ht="15.75">
      <c r="A26" s="31"/>
      <c r="B26" s="42" t="s">
        <v>54</v>
      </c>
      <c r="C26" s="40">
        <v>188</v>
      </c>
      <c r="D26" s="27" t="s">
        <v>8</v>
      </c>
    </row>
    <row r="27" spans="1:4" ht="15.75">
      <c r="A27" s="31"/>
      <c r="B27" s="39" t="s">
        <v>55</v>
      </c>
      <c r="C27" s="40"/>
      <c r="D27" s="27" t="s">
        <v>8</v>
      </c>
    </row>
    <row r="28" spans="1:4" ht="15.75">
      <c r="A28" s="31"/>
      <c r="B28" s="39" t="s">
        <v>148</v>
      </c>
      <c r="C28" s="40">
        <v>762.22</v>
      </c>
      <c r="D28" s="27" t="s">
        <v>8</v>
      </c>
    </row>
    <row r="29" spans="1:4" ht="15.75">
      <c r="A29" s="41"/>
      <c r="B29" s="42" t="s">
        <v>220</v>
      </c>
      <c r="C29" s="38">
        <f>18220.66+6451.59</f>
        <v>24672.25</v>
      </c>
      <c r="D29" s="27" t="s">
        <v>8</v>
      </c>
    </row>
    <row r="30" spans="1:4" ht="15.75">
      <c r="A30" s="41"/>
      <c r="B30" s="37" t="s">
        <v>221</v>
      </c>
      <c r="C30" s="38">
        <v>540</v>
      </c>
      <c r="D30" s="27" t="s">
        <v>8</v>
      </c>
    </row>
    <row r="31" spans="1:4" ht="15.75">
      <c r="A31" s="41"/>
      <c r="B31" s="42" t="s">
        <v>56</v>
      </c>
      <c r="C31" s="38">
        <v>3335.2</v>
      </c>
      <c r="D31" s="27" t="s">
        <v>8</v>
      </c>
    </row>
    <row r="32" spans="1:4" ht="15.75">
      <c r="A32" s="41"/>
      <c r="B32" s="39" t="s">
        <v>251</v>
      </c>
      <c r="C32" s="38">
        <v>17300</v>
      </c>
      <c r="D32" s="27" t="s">
        <v>8</v>
      </c>
    </row>
    <row r="33" spans="1:4" ht="15.75">
      <c r="A33" s="41"/>
      <c r="B33" s="42" t="s">
        <v>45</v>
      </c>
      <c r="C33" s="38">
        <v>6246.59</v>
      </c>
      <c r="D33" s="27" t="s">
        <v>8</v>
      </c>
    </row>
    <row r="34" spans="1:4" ht="15.75">
      <c r="A34" s="41"/>
      <c r="B34" s="42" t="s">
        <v>69</v>
      </c>
      <c r="C34" s="38">
        <v>21078.14</v>
      </c>
      <c r="D34" s="27" t="s">
        <v>8</v>
      </c>
    </row>
    <row r="35" spans="1:4" ht="15.75">
      <c r="A35" s="41"/>
      <c r="B35" s="42" t="s">
        <v>70</v>
      </c>
      <c r="C35" s="37">
        <v>5078.86</v>
      </c>
      <c r="D35" s="27" t="s">
        <v>8</v>
      </c>
    </row>
    <row r="36" spans="1:4" ht="11.25" customHeight="1">
      <c r="A36" s="24"/>
      <c r="B36" s="24"/>
      <c r="C36" s="24"/>
      <c r="D36" s="27"/>
    </row>
    <row r="37" spans="1:4" ht="15.75">
      <c r="A37" s="43"/>
      <c r="B37" s="44" t="s">
        <v>161</v>
      </c>
      <c r="C37" s="26">
        <f>C7+C10-C12</f>
        <v>-63543.82</v>
      </c>
      <c r="D37" s="27" t="s">
        <v>8</v>
      </c>
    </row>
    <row r="38" spans="1:4" ht="9.75" customHeight="1">
      <c r="A38" s="43"/>
      <c r="B38" s="43"/>
      <c r="C38" s="43" t="s">
        <v>35</v>
      </c>
      <c r="D38" s="27"/>
    </row>
    <row r="39" spans="1:4" ht="30" customHeight="1">
      <c r="A39" s="69" t="s">
        <v>160</v>
      </c>
      <c r="B39" s="69"/>
      <c r="C39" s="26">
        <v>228759.74</v>
      </c>
      <c r="D39" s="27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0" sqref="B3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6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.75" customHeight="1">
      <c r="A5" s="6"/>
      <c r="B5" s="6"/>
      <c r="C5" s="6"/>
      <c r="D5" s="6"/>
    </row>
    <row r="6" spans="1:4" ht="18.75">
      <c r="A6" s="68" t="s">
        <v>110</v>
      </c>
      <c r="B6" s="68"/>
      <c r="C6" s="68"/>
      <c r="D6" s="14"/>
    </row>
    <row r="7" spans="1:4" ht="24" customHeight="1">
      <c r="A7" s="24"/>
      <c r="B7" s="45" t="s">
        <v>131</v>
      </c>
      <c r="C7" s="26">
        <v>-85458.51</v>
      </c>
      <c r="D7" s="27" t="s">
        <v>8</v>
      </c>
    </row>
    <row r="8" spans="1:4" ht="15.75">
      <c r="A8" s="70" t="s">
        <v>5</v>
      </c>
      <c r="B8" s="70"/>
      <c r="C8" s="18">
        <f>1863.36+93.6</f>
        <v>1956.96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258485.3-10040.42+7566.02</f>
        <v>256010.9</v>
      </c>
      <c r="D10" s="27" t="s">
        <v>8</v>
      </c>
    </row>
    <row r="11" spans="1:4" ht="15.75">
      <c r="A11" s="28"/>
      <c r="B11" s="21" t="s">
        <v>9</v>
      </c>
      <c r="C11" s="30">
        <v>96.5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358785.51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42270.34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6708.1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1680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22140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46967.04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24372.75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5590.08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f>1294.22+1919.4</f>
        <v>3213.62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39921.98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165921.6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135</v>
      </c>
      <c r="C24" s="37">
        <v>108247.47</v>
      </c>
      <c r="D24" s="27" t="s">
        <v>8</v>
      </c>
    </row>
    <row r="25" spans="1:4" ht="14.25" customHeight="1">
      <c r="A25" s="31"/>
      <c r="B25" s="37" t="s">
        <v>74</v>
      </c>
      <c r="C25" s="40">
        <v>2333</v>
      </c>
      <c r="D25" s="27" t="s">
        <v>8</v>
      </c>
    </row>
    <row r="26" spans="1:4" ht="14.25" customHeight="1">
      <c r="A26" s="31"/>
      <c r="B26" s="39" t="s">
        <v>146</v>
      </c>
      <c r="C26" s="40">
        <v>18298</v>
      </c>
      <c r="D26" s="27" t="s">
        <v>8</v>
      </c>
    </row>
    <row r="27" spans="1:4" ht="15.75">
      <c r="A27" s="41"/>
      <c r="B27" s="42" t="s">
        <v>45</v>
      </c>
      <c r="C27" s="38">
        <f>1784.74+1005.37</f>
        <v>2790.11</v>
      </c>
      <c r="D27" s="27" t="s">
        <v>8</v>
      </c>
    </row>
    <row r="28" spans="1:4" ht="15.75">
      <c r="A28" s="41"/>
      <c r="B28" s="42" t="s">
        <v>53</v>
      </c>
      <c r="C28" s="38">
        <v>1600</v>
      </c>
      <c r="D28" s="27" t="s">
        <v>8</v>
      </c>
    </row>
    <row r="29" spans="1:4" ht="15.75">
      <c r="A29" s="41"/>
      <c r="B29" s="42" t="s">
        <v>56</v>
      </c>
      <c r="C29" s="38">
        <v>6336.88</v>
      </c>
      <c r="D29" s="27" t="s">
        <v>8</v>
      </c>
    </row>
    <row r="30" spans="1:4" ht="15.75">
      <c r="A30" s="41"/>
      <c r="B30" s="39" t="s">
        <v>251</v>
      </c>
      <c r="C30" s="38">
        <v>2595</v>
      </c>
      <c r="D30" s="27" t="s">
        <v>8</v>
      </c>
    </row>
    <row r="31" spans="1:4" ht="15.75">
      <c r="A31" s="41"/>
      <c r="B31" s="39" t="s">
        <v>222</v>
      </c>
      <c r="C31" s="38">
        <v>3500</v>
      </c>
      <c r="D31" s="27" t="s">
        <v>8</v>
      </c>
    </row>
    <row r="32" spans="1:4" ht="15.75">
      <c r="A32" s="41"/>
      <c r="B32" s="42" t="s">
        <v>69</v>
      </c>
      <c r="C32" s="38">
        <v>16378.86</v>
      </c>
      <c r="D32" s="27" t="s">
        <v>8</v>
      </c>
    </row>
    <row r="33" spans="1:4" ht="15.75">
      <c r="A33" s="41"/>
      <c r="B33" s="42" t="s">
        <v>70</v>
      </c>
      <c r="C33" s="37">
        <v>3842.28</v>
      </c>
      <c r="D33" s="27" t="s">
        <v>8</v>
      </c>
    </row>
    <row r="34" spans="1:4" ht="15.75">
      <c r="A34" s="41"/>
      <c r="B34" s="42"/>
      <c r="C34" s="17"/>
      <c r="D34" s="27"/>
    </row>
    <row r="35" spans="1:4" ht="15.75">
      <c r="A35" s="24"/>
      <c r="B35" s="24"/>
      <c r="C35" s="24"/>
      <c r="D35" s="27"/>
    </row>
    <row r="36" spans="1:4" ht="15.75">
      <c r="A36" s="43"/>
      <c r="B36" s="44" t="s">
        <v>161</v>
      </c>
      <c r="C36" s="26">
        <f>C7+C10-C12</f>
        <v>-188233.12</v>
      </c>
      <c r="D36" s="27" t="s">
        <v>8</v>
      </c>
    </row>
    <row r="37" spans="1:4" ht="15.75">
      <c r="A37" s="43"/>
      <c r="B37" s="43"/>
      <c r="C37" s="43" t="s">
        <v>35</v>
      </c>
      <c r="D37" s="27"/>
    </row>
    <row r="38" spans="1:4" ht="35.25" customHeight="1">
      <c r="A38" s="69" t="s">
        <v>160</v>
      </c>
      <c r="B38" s="69"/>
      <c r="C38" s="43">
        <v>109146.5</v>
      </c>
      <c r="D38" s="27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B32" sqref="B3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6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223</v>
      </c>
      <c r="B4" s="68"/>
      <c r="C4" s="68"/>
      <c r="D4" s="14"/>
    </row>
    <row r="5" spans="1:4" ht="15.75">
      <c r="A5" s="6"/>
      <c r="B5" s="6"/>
      <c r="C5" s="6"/>
      <c r="D5" s="6"/>
    </row>
    <row r="6" spans="1:4" ht="18.75">
      <c r="A6" s="68" t="s">
        <v>111</v>
      </c>
      <c r="B6" s="68"/>
      <c r="C6" s="68"/>
      <c r="D6" s="14"/>
    </row>
    <row r="7" spans="1:4" ht="23.25" customHeight="1">
      <c r="A7" s="24"/>
      <c r="B7" s="45" t="s">
        <v>131</v>
      </c>
      <c r="C7" s="26">
        <v>7385.68</v>
      </c>
      <c r="D7" s="27" t="s">
        <v>8</v>
      </c>
    </row>
    <row r="8" spans="1:4" ht="15.75">
      <c r="A8" s="70" t="s">
        <v>5</v>
      </c>
      <c r="B8" s="70"/>
      <c r="C8" s="18">
        <f>2543.5+610.7</f>
        <v>3154.2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323431.46-16448.51+70842.07</f>
        <v>377825.02</v>
      </c>
      <c r="D10" s="27" t="s">
        <v>8</v>
      </c>
    </row>
    <row r="11" spans="1:4" ht="15.75">
      <c r="A11" s="28"/>
      <c r="B11" s="21" t="s">
        <v>9</v>
      </c>
      <c r="C11" s="30">
        <v>84.3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467258.13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68130.72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8393.55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314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19800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75700.8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30496.62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6994.68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3749.33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64345.68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SUM(C24:C36)</f>
        <v>189332.75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47</v>
      </c>
      <c r="C24" s="37">
        <v>1307.49</v>
      </c>
      <c r="D24" s="27" t="s">
        <v>8</v>
      </c>
    </row>
    <row r="25" spans="1:4" ht="15.75">
      <c r="A25" s="31"/>
      <c r="B25" s="36" t="s">
        <v>224</v>
      </c>
      <c r="C25" s="38">
        <v>14170</v>
      </c>
      <c r="D25" s="27" t="s">
        <v>8</v>
      </c>
    </row>
    <row r="26" spans="1:4" ht="15.75">
      <c r="A26" s="31"/>
      <c r="B26" s="39" t="s">
        <v>135</v>
      </c>
      <c r="C26" s="40">
        <v>115491</v>
      </c>
      <c r="D26" s="27" t="s">
        <v>8</v>
      </c>
    </row>
    <row r="27" spans="1:4" ht="15.75">
      <c r="A27" s="31"/>
      <c r="B27" s="39" t="s">
        <v>225</v>
      </c>
      <c r="C27" s="40">
        <v>9727</v>
      </c>
      <c r="D27" s="27" t="s">
        <v>8</v>
      </c>
    </row>
    <row r="28" spans="1:4" ht="15.75">
      <c r="A28" s="41"/>
      <c r="B28" s="39" t="s">
        <v>148</v>
      </c>
      <c r="C28" s="38">
        <v>762.22</v>
      </c>
      <c r="D28" s="27" t="s">
        <v>8</v>
      </c>
    </row>
    <row r="29" spans="1:4" ht="15.75">
      <c r="A29" s="41"/>
      <c r="B29" s="42" t="s">
        <v>56</v>
      </c>
      <c r="C29" s="38">
        <v>1334.08</v>
      </c>
      <c r="D29" s="27" t="s">
        <v>8</v>
      </c>
    </row>
    <row r="30" spans="1:4" ht="15.75">
      <c r="A30" s="41"/>
      <c r="B30" s="37" t="s">
        <v>226</v>
      </c>
      <c r="C30" s="38">
        <v>2720</v>
      </c>
      <c r="D30" s="27" t="s">
        <v>8</v>
      </c>
    </row>
    <row r="31" spans="1:4" ht="15.75">
      <c r="A31" s="41"/>
      <c r="B31" s="42" t="s">
        <v>54</v>
      </c>
      <c r="C31" s="38">
        <v>568.32</v>
      </c>
      <c r="D31" s="27" t="s">
        <v>8</v>
      </c>
    </row>
    <row r="32" spans="1:4" ht="15.75">
      <c r="A32" s="41"/>
      <c r="B32" s="39" t="s">
        <v>251</v>
      </c>
      <c r="C32" s="38">
        <v>2595</v>
      </c>
      <c r="D32" s="27" t="s">
        <v>8</v>
      </c>
    </row>
    <row r="33" spans="1:4" ht="15.75">
      <c r="A33" s="41"/>
      <c r="B33" s="42" t="s">
        <v>227</v>
      </c>
      <c r="C33" s="38">
        <v>450.7</v>
      </c>
      <c r="D33" s="27" t="s">
        <v>8</v>
      </c>
    </row>
    <row r="34" spans="1:4" ht="15.75">
      <c r="A34" s="41"/>
      <c r="B34" s="42" t="s">
        <v>69</v>
      </c>
      <c r="C34" s="38">
        <v>20958.08</v>
      </c>
      <c r="D34" s="27" t="s">
        <v>8</v>
      </c>
    </row>
    <row r="35" spans="1:4" ht="15.75">
      <c r="A35" s="41"/>
      <c r="B35" s="42" t="s">
        <v>70</v>
      </c>
      <c r="C35" s="37">
        <v>5078.86</v>
      </c>
      <c r="D35" s="27" t="s">
        <v>8</v>
      </c>
    </row>
    <row r="36" spans="1:4" ht="15.75" customHeight="1">
      <c r="A36" s="41"/>
      <c r="B36" s="39" t="s">
        <v>143</v>
      </c>
      <c r="C36" s="38">
        <v>14170</v>
      </c>
      <c r="D36" s="27" t="s">
        <v>8</v>
      </c>
    </row>
    <row r="37" spans="1:4" ht="15.75">
      <c r="A37" s="41"/>
      <c r="B37" s="42"/>
      <c r="C37" s="17"/>
      <c r="D37" s="27"/>
    </row>
    <row r="38" spans="1:4" ht="15.75">
      <c r="A38" s="43"/>
      <c r="B38" s="44" t="s">
        <v>161</v>
      </c>
      <c r="C38" s="26">
        <f>C7+C10-C12</f>
        <v>-82047.43</v>
      </c>
      <c r="D38" s="27" t="s">
        <v>8</v>
      </c>
    </row>
    <row r="39" spans="1:4" ht="15.75">
      <c r="A39" s="43"/>
      <c r="B39" s="43"/>
      <c r="C39" s="43" t="s">
        <v>35</v>
      </c>
      <c r="D39" s="27"/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6">
    <mergeCell ref="A6:C6"/>
    <mergeCell ref="A8:B8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8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5.25" customHeight="1">
      <c r="A5" s="6"/>
      <c r="B5" s="6"/>
      <c r="C5" s="6"/>
      <c r="D5" s="6"/>
    </row>
    <row r="6" spans="1:4" ht="18.75">
      <c r="A6" s="68" t="s">
        <v>115</v>
      </c>
      <c r="B6" s="68"/>
      <c r="C6" s="68"/>
      <c r="D6" s="14"/>
    </row>
    <row r="7" spans="1:4" ht="27" customHeight="1">
      <c r="A7" s="24"/>
      <c r="B7" s="45" t="s">
        <v>131</v>
      </c>
      <c r="C7" s="26">
        <v>-11766.53</v>
      </c>
      <c r="D7" s="27" t="s">
        <v>8</v>
      </c>
    </row>
    <row r="8" spans="1:4" ht="15.75">
      <c r="A8" s="70" t="s">
        <v>5</v>
      </c>
      <c r="B8" s="70"/>
      <c r="C8" s="18">
        <v>725.2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100599.72-2014.8</f>
        <v>98584.92</v>
      </c>
      <c r="D10" s="27" t="s">
        <v>8</v>
      </c>
    </row>
    <row r="11" spans="1:4" ht="15.75">
      <c r="A11" s="28"/>
      <c r="B11" s="21" t="s">
        <v>9</v>
      </c>
      <c r="C11" s="30">
        <v>92.17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98118.96</v>
      </c>
      <c r="D12" s="27" t="s">
        <v>8</v>
      </c>
    </row>
    <row r="13" spans="1:5" ht="20.25" customHeight="1">
      <c r="A13" s="31" t="s">
        <v>23</v>
      </c>
      <c r="B13" s="21" t="s">
        <v>12</v>
      </c>
      <c r="C13" s="32">
        <v>15664.32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2610.72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1440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22392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17404.8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9485.64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2175.6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14794.08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12151.8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49</v>
      </c>
      <c r="C24" s="37">
        <v>960.45</v>
      </c>
      <c r="D24" s="27" t="s">
        <v>8</v>
      </c>
    </row>
    <row r="25" spans="1:4" ht="15.75">
      <c r="A25" s="31"/>
      <c r="B25" s="42" t="s">
        <v>45</v>
      </c>
      <c r="C25" s="40">
        <v>892.37</v>
      </c>
      <c r="D25" s="27" t="s">
        <v>8</v>
      </c>
    </row>
    <row r="26" spans="1:4" ht="15.75">
      <c r="A26" s="41"/>
      <c r="B26" s="39" t="s">
        <v>251</v>
      </c>
      <c r="C26" s="38">
        <v>865</v>
      </c>
      <c r="D26" s="27" t="s">
        <v>8</v>
      </c>
    </row>
    <row r="27" spans="1:4" ht="15.75">
      <c r="A27" s="41"/>
      <c r="B27" s="39" t="s">
        <v>55</v>
      </c>
      <c r="C27" s="38">
        <v>3260</v>
      </c>
      <c r="D27" s="27" t="s">
        <v>8</v>
      </c>
    </row>
    <row r="28" spans="1:4" ht="15.75">
      <c r="A28" s="41"/>
      <c r="B28" s="42" t="s">
        <v>69</v>
      </c>
      <c r="C28" s="38">
        <v>5202.36</v>
      </c>
      <c r="D28" s="27" t="s">
        <v>8</v>
      </c>
    </row>
    <row r="29" spans="1:4" ht="15.75">
      <c r="A29" s="41"/>
      <c r="B29" s="42" t="s">
        <v>70</v>
      </c>
      <c r="C29" s="37">
        <v>971.62</v>
      </c>
      <c r="D29" s="27" t="s">
        <v>8</v>
      </c>
    </row>
    <row r="30" spans="1:4" ht="15.75">
      <c r="A30" s="41"/>
      <c r="B30" s="42"/>
      <c r="C30" s="17"/>
      <c r="D30" s="27"/>
    </row>
    <row r="31" spans="1:4" ht="15.75">
      <c r="A31" s="41"/>
      <c r="B31" s="42"/>
      <c r="C31" s="37"/>
      <c r="D31" s="27"/>
    </row>
    <row r="32" spans="1:4" ht="15.75">
      <c r="A32" s="24"/>
      <c r="B32" s="24"/>
      <c r="C32" s="24"/>
      <c r="D32" s="27"/>
    </row>
    <row r="33" spans="1:4" ht="15.75">
      <c r="A33" s="43"/>
      <c r="B33" s="44" t="s">
        <v>161</v>
      </c>
      <c r="C33" s="26">
        <f>C7+C10-C12</f>
        <v>-11300.57</v>
      </c>
      <c r="D33" s="27" t="s">
        <v>8</v>
      </c>
    </row>
    <row r="34" spans="1:4" ht="15.75">
      <c r="A34" s="43"/>
      <c r="B34" s="43"/>
      <c r="C34" s="43" t="s">
        <v>35</v>
      </c>
      <c r="D34" s="27"/>
    </row>
    <row r="35" spans="1:4" ht="30" customHeight="1">
      <c r="A35" s="69" t="s">
        <v>160</v>
      </c>
      <c r="B35" s="69"/>
      <c r="C35" s="43">
        <v>55729.97</v>
      </c>
      <c r="D35" s="27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F36" sqref="F3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112</v>
      </c>
      <c r="B6" s="68"/>
      <c r="C6" s="68"/>
      <c r="D6" s="14"/>
    </row>
    <row r="7" spans="1:4" ht="29.25" customHeight="1">
      <c r="A7" s="24"/>
      <c r="B7" s="45" t="s">
        <v>131</v>
      </c>
      <c r="C7" s="26">
        <v>70456.38</v>
      </c>
      <c r="D7" s="27" t="s">
        <v>8</v>
      </c>
    </row>
    <row r="8" spans="1:4" ht="15.75">
      <c r="A8" s="70" t="s">
        <v>5</v>
      </c>
      <c r="B8" s="70"/>
      <c r="C8" s="18">
        <f>3273.6+113.1</f>
        <v>3386.7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454113.84-4338.67+21016.93</f>
        <v>470792.1</v>
      </c>
      <c r="D10" s="27" t="s">
        <v>8</v>
      </c>
    </row>
    <row r="11" spans="1:4" ht="15.75">
      <c r="A11" s="28"/>
      <c r="B11" s="21" t="s">
        <v>9</v>
      </c>
      <c r="C11" s="30">
        <v>98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380448.35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73152.72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1784.96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13260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30996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81280.8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42818.64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9820.8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5361.33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69088.68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52884.42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49</v>
      </c>
      <c r="C24" s="38">
        <v>1248.59</v>
      </c>
      <c r="D24" s="27" t="s">
        <v>8</v>
      </c>
    </row>
    <row r="25" spans="1:4" ht="15.75">
      <c r="A25" s="31"/>
      <c r="B25" s="42" t="s">
        <v>228</v>
      </c>
      <c r="C25" s="38">
        <f>1189.1+2385.75</f>
        <v>3574.85</v>
      </c>
      <c r="D25" s="27" t="s">
        <v>8</v>
      </c>
    </row>
    <row r="26" spans="1:4" ht="15.75">
      <c r="A26" s="41"/>
      <c r="B26" s="42" t="s">
        <v>229</v>
      </c>
      <c r="C26" s="38">
        <v>1200</v>
      </c>
      <c r="D26" s="27" t="s">
        <v>8</v>
      </c>
    </row>
    <row r="27" spans="1:4" s="55" customFormat="1" ht="15.75">
      <c r="A27" s="53"/>
      <c r="B27" s="57" t="s">
        <v>165</v>
      </c>
      <c r="C27" s="47">
        <v>811.7</v>
      </c>
      <c r="D27" s="50" t="s">
        <v>8</v>
      </c>
    </row>
    <row r="28" spans="1:4" ht="15.75">
      <c r="A28" s="41"/>
      <c r="B28" s="39" t="s">
        <v>55</v>
      </c>
      <c r="C28" s="38">
        <v>815</v>
      </c>
      <c r="D28" s="27" t="s">
        <v>8</v>
      </c>
    </row>
    <row r="29" spans="1:4" ht="15.75">
      <c r="A29" s="41"/>
      <c r="B29" s="39" t="s">
        <v>219</v>
      </c>
      <c r="C29" s="38">
        <v>2231</v>
      </c>
      <c r="D29" s="27" t="s">
        <v>8</v>
      </c>
    </row>
    <row r="30" spans="1:4" ht="15.75">
      <c r="A30" s="41"/>
      <c r="B30" s="42" t="s">
        <v>45</v>
      </c>
      <c r="C30" s="38">
        <v>1784.74</v>
      </c>
      <c r="D30" s="27" t="s">
        <v>8</v>
      </c>
    </row>
    <row r="31" spans="1:4" ht="15.75">
      <c r="A31" s="41"/>
      <c r="B31" s="42" t="s">
        <v>56</v>
      </c>
      <c r="C31" s="38">
        <v>14007.84</v>
      </c>
      <c r="D31" s="27" t="s">
        <v>8</v>
      </c>
    </row>
    <row r="32" spans="1:4" ht="15.75">
      <c r="A32" s="41"/>
      <c r="B32" s="42" t="s">
        <v>69</v>
      </c>
      <c r="C32" s="38">
        <v>21646.01</v>
      </c>
      <c r="D32" s="27" t="s">
        <v>8</v>
      </c>
    </row>
    <row r="33" spans="1:4" ht="15.75">
      <c r="A33" s="41"/>
      <c r="B33" s="42" t="s">
        <v>70</v>
      </c>
      <c r="C33" s="37">
        <v>5564.69</v>
      </c>
      <c r="D33" s="27" t="s">
        <v>8</v>
      </c>
    </row>
    <row r="34" spans="1:4" ht="15.75">
      <c r="A34" s="24"/>
      <c r="B34" s="24"/>
      <c r="C34" s="24"/>
      <c r="D34" s="27"/>
    </row>
    <row r="35" spans="1:4" ht="15.75">
      <c r="A35" s="43"/>
      <c r="B35" s="44" t="s">
        <v>161</v>
      </c>
      <c r="C35" s="26">
        <f>C7+C10-C12</f>
        <v>160800.13</v>
      </c>
      <c r="D35" s="27" t="s">
        <v>8</v>
      </c>
    </row>
    <row r="36" spans="1:4" ht="15.75">
      <c r="A36" s="43"/>
      <c r="B36" s="43"/>
      <c r="C36" s="43" t="s">
        <v>35</v>
      </c>
      <c r="D36" s="27"/>
    </row>
    <row r="37" spans="1:4" ht="30" customHeight="1">
      <c r="A37" s="69" t="s">
        <v>160</v>
      </c>
      <c r="B37" s="69"/>
      <c r="C37" s="43">
        <v>109300.55</v>
      </c>
      <c r="D37" s="27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27" sqref="B2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113</v>
      </c>
      <c r="B6" s="68"/>
      <c r="C6" s="68"/>
      <c r="D6" s="14"/>
    </row>
    <row r="7" spans="1:4" ht="28.5" customHeight="1">
      <c r="A7" s="24"/>
      <c r="B7" s="45" t="s">
        <v>131</v>
      </c>
      <c r="C7" s="26">
        <v>-23086.36</v>
      </c>
      <c r="D7" s="27" t="s">
        <v>8</v>
      </c>
    </row>
    <row r="8" spans="1:4" ht="15.75">
      <c r="A8" s="70" t="s">
        <v>5</v>
      </c>
      <c r="B8" s="70"/>
      <c r="C8" s="18">
        <v>426.3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59136.36-2813.88</f>
        <v>56322.48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92923.63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9208.08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1534.68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7200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10231.2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5576.04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1278.96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8696.52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49198.15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53</v>
      </c>
      <c r="C24" s="40">
        <v>791</v>
      </c>
      <c r="D24" s="27" t="s">
        <v>8</v>
      </c>
    </row>
    <row r="25" spans="1:4" ht="15.75">
      <c r="A25" s="31"/>
      <c r="B25" s="42" t="s">
        <v>228</v>
      </c>
      <c r="C25" s="40">
        <v>17938.48</v>
      </c>
      <c r="D25" s="27" t="s">
        <v>8</v>
      </c>
    </row>
    <row r="26" spans="1:4" ht="15.75">
      <c r="A26" s="41"/>
      <c r="B26" s="37" t="s">
        <v>230</v>
      </c>
      <c r="C26" s="38">
        <v>16672</v>
      </c>
      <c r="D26" s="27" t="s">
        <v>8</v>
      </c>
    </row>
    <row r="27" spans="1:4" ht="15.75">
      <c r="A27" s="41"/>
      <c r="B27" s="42" t="s">
        <v>45</v>
      </c>
      <c r="C27" s="38">
        <v>9816.07</v>
      </c>
      <c r="D27" s="27" t="s">
        <v>8</v>
      </c>
    </row>
    <row r="28" spans="1:4" ht="15.75">
      <c r="A28" s="41"/>
      <c r="B28" s="42" t="s">
        <v>69</v>
      </c>
      <c r="C28" s="38">
        <v>3008.98</v>
      </c>
      <c r="D28" s="27" t="s">
        <v>8</v>
      </c>
    </row>
    <row r="29" spans="1:4" ht="15.75">
      <c r="A29" s="41"/>
      <c r="B29" s="42" t="s">
        <v>70</v>
      </c>
      <c r="C29" s="37">
        <v>971.62</v>
      </c>
      <c r="D29" s="27" t="s">
        <v>8</v>
      </c>
    </row>
    <row r="30" spans="1:4" ht="15.75">
      <c r="A30" s="41"/>
      <c r="B30" s="42"/>
      <c r="C30" s="17"/>
      <c r="D30" s="27"/>
    </row>
    <row r="31" spans="1:4" ht="15.75">
      <c r="A31" s="41"/>
      <c r="B31" s="42"/>
      <c r="C31" s="37"/>
      <c r="D31" s="27"/>
    </row>
    <row r="32" spans="1:4" ht="15.75">
      <c r="A32" s="24"/>
      <c r="B32" s="24"/>
      <c r="C32" s="24"/>
      <c r="D32" s="27"/>
    </row>
    <row r="33" spans="1:4" ht="15.75">
      <c r="A33" s="43"/>
      <c r="B33" s="44" t="s">
        <v>161</v>
      </c>
      <c r="C33" s="26">
        <f>C7+C10-C12</f>
        <v>-59687.51</v>
      </c>
      <c r="D33" s="27" t="s">
        <v>8</v>
      </c>
    </row>
    <row r="34" spans="1:4" ht="15.75">
      <c r="A34" s="43"/>
      <c r="B34" s="43"/>
      <c r="C34" s="43" t="s">
        <v>35</v>
      </c>
      <c r="D34" s="27"/>
    </row>
    <row r="35" spans="1:4" ht="32.25" customHeight="1">
      <c r="A35" s="69" t="s">
        <v>160</v>
      </c>
      <c r="B35" s="69"/>
      <c r="C35" s="43">
        <v>3015.34</v>
      </c>
      <c r="D35" s="27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17" sqref="C1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9.75" customHeight="1">
      <c r="A5" s="6"/>
      <c r="B5" s="6"/>
      <c r="C5" s="6"/>
      <c r="D5" s="6"/>
    </row>
    <row r="6" spans="1:4" ht="18.75">
      <c r="A6" s="68" t="s">
        <v>114</v>
      </c>
      <c r="B6" s="68"/>
      <c r="C6" s="68"/>
      <c r="D6" s="14"/>
    </row>
    <row r="7" spans="1:4" ht="26.25" customHeight="1">
      <c r="A7" s="24"/>
      <c r="B7" s="45" t="s">
        <v>131</v>
      </c>
      <c r="C7" s="26">
        <v>-47223.68</v>
      </c>
      <c r="D7" s="27" t="s">
        <v>8</v>
      </c>
    </row>
    <row r="8" spans="1:4" ht="15.75">
      <c r="A8" s="70" t="s">
        <v>5</v>
      </c>
      <c r="B8" s="70"/>
      <c r="C8" s="18">
        <v>609.9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84605.28-4025.76</f>
        <v>80579.52</v>
      </c>
      <c r="D10" s="27" t="s">
        <v>8</v>
      </c>
    </row>
    <row r="11" spans="1:4" ht="15.75">
      <c r="A11" s="28"/>
      <c r="B11" s="21" t="s">
        <v>9</v>
      </c>
      <c r="C11" s="30">
        <v>88.6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81101.58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13173.84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2195.64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7876.8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14637.6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7977.48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1829.76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12441.96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20968.5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228</v>
      </c>
      <c r="C24" s="38">
        <v>10387.83</v>
      </c>
      <c r="D24" s="27" t="s">
        <v>8</v>
      </c>
    </row>
    <row r="25" spans="1:4" ht="15.75">
      <c r="A25" s="41"/>
      <c r="B25" s="42" t="s">
        <v>158</v>
      </c>
      <c r="C25" s="38">
        <v>2465.1</v>
      </c>
      <c r="D25" s="27" t="s">
        <v>8</v>
      </c>
    </row>
    <row r="26" spans="1:4" ht="15.75">
      <c r="A26" s="41"/>
      <c r="B26" s="42" t="s">
        <v>45</v>
      </c>
      <c r="C26" s="38">
        <v>1784.74</v>
      </c>
      <c r="D26" s="27" t="s">
        <v>8</v>
      </c>
    </row>
    <row r="27" spans="1:4" ht="15.75">
      <c r="A27" s="41"/>
      <c r="B27" s="42" t="s">
        <v>144</v>
      </c>
      <c r="C27" s="38">
        <v>791</v>
      </c>
      <c r="D27" s="27" t="s">
        <v>8</v>
      </c>
    </row>
    <row r="28" spans="1:4" ht="15.75">
      <c r="A28" s="41"/>
      <c r="B28" s="42" t="s">
        <v>69</v>
      </c>
      <c r="C28" s="38">
        <v>4259.08</v>
      </c>
      <c r="D28" s="27" t="s">
        <v>8</v>
      </c>
    </row>
    <row r="29" spans="1:4" ht="15.75">
      <c r="A29" s="41"/>
      <c r="B29" s="42" t="s">
        <v>70</v>
      </c>
      <c r="C29" s="37">
        <v>1280.75</v>
      </c>
      <c r="D29" s="27" t="s">
        <v>8</v>
      </c>
    </row>
    <row r="30" spans="1:4" ht="15.75">
      <c r="A30" s="24"/>
      <c r="B30" s="24"/>
      <c r="C30" s="24"/>
      <c r="D30" s="27"/>
    </row>
    <row r="31" spans="1:4" ht="15.75">
      <c r="A31" s="43"/>
      <c r="B31" s="44" t="s">
        <v>161</v>
      </c>
      <c r="C31" s="26">
        <f>C7+C10-C12</f>
        <v>-47745.74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30" customHeight="1">
      <c r="A33" s="69" t="s">
        <v>160</v>
      </c>
      <c r="B33" s="69"/>
      <c r="C33" s="43">
        <v>62725.89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19" sqref="B19"/>
    </sheetView>
  </sheetViews>
  <sheetFormatPr defaultColWidth="9.140625" defaultRowHeight="12.75"/>
  <cols>
    <col min="1" max="1" width="7.7109375" style="0" customWidth="1"/>
    <col min="2" max="2" width="58.57421875" style="0" customWidth="1"/>
    <col min="3" max="3" width="15.574218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41</v>
      </c>
      <c r="B6" s="68"/>
      <c r="C6" s="68"/>
    </row>
    <row r="7" spans="1:4" ht="25.5" customHeight="1">
      <c r="A7" s="24"/>
      <c r="B7" s="45" t="s">
        <v>131</v>
      </c>
      <c r="C7" s="26">
        <v>-5997.12</v>
      </c>
      <c r="D7" s="27" t="s">
        <v>8</v>
      </c>
    </row>
    <row r="8" spans="1:4" ht="15.75">
      <c r="A8" s="24" t="s">
        <v>5</v>
      </c>
      <c r="B8" s="24"/>
      <c r="C8" s="18">
        <v>954.8</v>
      </c>
      <c r="D8" s="28" t="s">
        <v>6</v>
      </c>
    </row>
    <row r="9" spans="1:4" ht="15.75">
      <c r="A9" s="28">
        <v>1</v>
      </c>
      <c r="B9" s="46" t="s">
        <v>7</v>
      </c>
      <c r="C9" s="29"/>
      <c r="D9" s="27"/>
    </row>
    <row r="10" spans="1:4" ht="15.75">
      <c r="A10" s="28"/>
      <c r="B10" s="21" t="s">
        <v>20</v>
      </c>
      <c r="C10" s="30">
        <v>132449.88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46" t="s">
        <v>11</v>
      </c>
      <c r="C12" s="30">
        <f>SUM(C13:C22)</f>
        <v>111041.09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20623.68</v>
      </c>
      <c r="D13" s="27" t="s">
        <v>8</v>
      </c>
    </row>
    <row r="14" spans="1:4" ht="15.75">
      <c r="A14" s="31" t="s">
        <v>24</v>
      </c>
      <c r="B14" s="21" t="s">
        <v>13</v>
      </c>
      <c r="C14" s="32">
        <v>3437.28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5904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14760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22915.2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12488.76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2864.4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19477.92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C24+C26+C27+C28</f>
        <v>8569.85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39" t="s">
        <v>38</v>
      </c>
      <c r="C24" s="40">
        <v>698.6</v>
      </c>
      <c r="D24" s="27" t="s">
        <v>8</v>
      </c>
    </row>
    <row r="25" spans="1:4" ht="15.75">
      <c r="A25" s="31"/>
      <c r="B25" s="42" t="s">
        <v>215</v>
      </c>
      <c r="C25" s="38">
        <v>400</v>
      </c>
      <c r="D25" s="27" t="s">
        <v>8</v>
      </c>
    </row>
    <row r="26" spans="1:4" ht="15.75">
      <c r="A26" s="41"/>
      <c r="B26" s="42" t="s">
        <v>95</v>
      </c>
      <c r="C26" s="40">
        <v>126.21</v>
      </c>
      <c r="D26" s="27" t="s">
        <v>8</v>
      </c>
    </row>
    <row r="27" spans="1:4" ht="15.75">
      <c r="A27" s="41"/>
      <c r="B27" s="42" t="s">
        <v>69</v>
      </c>
      <c r="C27" s="38">
        <v>6288.57</v>
      </c>
      <c r="D27" s="27" t="s">
        <v>8</v>
      </c>
    </row>
    <row r="28" spans="1:4" ht="15.75">
      <c r="A28" s="41"/>
      <c r="B28" s="42" t="s">
        <v>70</v>
      </c>
      <c r="C28" s="37">
        <v>1456.47</v>
      </c>
      <c r="D28" s="27" t="s">
        <v>8</v>
      </c>
    </row>
    <row r="29" spans="1:4" ht="15.75">
      <c r="A29" s="41"/>
      <c r="B29" s="42"/>
      <c r="C29" s="37"/>
      <c r="D29" s="27"/>
    </row>
    <row r="30" spans="1:4" ht="15.75">
      <c r="A30" s="43"/>
      <c r="B30" s="44" t="s">
        <v>161</v>
      </c>
      <c r="C30" s="26">
        <f>C7+C10-C12</f>
        <v>15411.67</v>
      </c>
      <c r="D30" s="27" t="s">
        <v>8</v>
      </c>
    </row>
    <row r="31" spans="1:4" ht="15.75">
      <c r="A31" s="43"/>
      <c r="B31" s="43"/>
      <c r="C31" s="43" t="s">
        <v>35</v>
      </c>
      <c r="D31" s="27"/>
    </row>
    <row r="32" spans="1:4" ht="31.5" customHeight="1">
      <c r="A32" s="69" t="s">
        <v>160</v>
      </c>
      <c r="B32" s="69"/>
      <c r="C32" s="43">
        <v>1985.59</v>
      </c>
      <c r="D32" s="27" t="s">
        <v>8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9" sqref="B29"/>
    </sheetView>
  </sheetViews>
  <sheetFormatPr defaultColWidth="9.140625" defaultRowHeight="12.75"/>
  <cols>
    <col min="1" max="1" width="5.57421875" style="0" bestFit="1" customWidth="1"/>
    <col min="2" max="2" width="66.28125" style="0" customWidth="1"/>
    <col min="3" max="3" width="13.140625" style="0" customWidth="1"/>
    <col min="4" max="4" width="9.281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5.25" customHeight="1">
      <c r="A5" s="6"/>
      <c r="B5" s="6"/>
      <c r="C5" s="6"/>
    </row>
    <row r="6" spans="1:3" ht="18.75">
      <c r="A6" s="68" t="s">
        <v>66</v>
      </c>
      <c r="B6" s="68"/>
      <c r="C6" s="68"/>
    </row>
    <row r="7" spans="1:4" ht="23.25" customHeight="1">
      <c r="A7" s="24"/>
      <c r="B7" s="45" t="s">
        <v>131</v>
      </c>
      <c r="C7" s="26">
        <v>8861.23</v>
      </c>
      <c r="D7" s="28" t="s">
        <v>8</v>
      </c>
    </row>
    <row r="8" spans="1:4" ht="15.75">
      <c r="A8" s="70" t="s">
        <v>5</v>
      </c>
      <c r="B8" s="70"/>
      <c r="C8" s="18">
        <v>2448.38</v>
      </c>
      <c r="D8" s="28" t="s">
        <v>6</v>
      </c>
    </row>
    <row r="9" spans="1:4" ht="15.75">
      <c r="A9" s="28">
        <v>1</v>
      </c>
      <c r="B9" s="18" t="s">
        <v>7</v>
      </c>
      <c r="C9" s="51"/>
      <c r="D9" s="27"/>
    </row>
    <row r="10" spans="1:4" ht="15.75">
      <c r="A10" s="28"/>
      <c r="B10" s="21" t="s">
        <v>20</v>
      </c>
      <c r="C10" s="30">
        <f>339639.24-4040.28</f>
        <v>335598.96</v>
      </c>
      <c r="D10" s="27" t="s">
        <v>8</v>
      </c>
    </row>
    <row r="11" spans="1:4" ht="15.75">
      <c r="A11" s="28"/>
      <c r="B11" s="21" t="s">
        <v>9</v>
      </c>
      <c r="C11" s="30">
        <v>95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306411.91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52884.96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8814.17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10800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36000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58761.12</v>
      </c>
      <c r="D17" s="27" t="s">
        <v>8</v>
      </c>
      <c r="E17" s="9"/>
    </row>
    <row r="18" spans="1:5" ht="15.75">
      <c r="A18" s="31" t="s">
        <v>28</v>
      </c>
      <c r="B18" s="21" t="s">
        <v>16</v>
      </c>
      <c r="C18" s="32">
        <v>32024.76</v>
      </c>
      <c r="D18" s="27" t="s">
        <v>8</v>
      </c>
      <c r="E18" s="9"/>
    </row>
    <row r="19" spans="1:5" ht="31.5">
      <c r="A19" s="33" t="s">
        <v>29</v>
      </c>
      <c r="B19" s="21" t="s">
        <v>68</v>
      </c>
      <c r="C19" s="32">
        <v>7345.2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49947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SUM(C24:C32)</f>
        <v>49834.7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154</v>
      </c>
      <c r="C24" s="38">
        <v>3891</v>
      </c>
      <c r="D24" s="27" t="s">
        <v>8</v>
      </c>
    </row>
    <row r="25" spans="1:4" ht="15.75">
      <c r="A25" s="31"/>
      <c r="B25" s="36" t="s">
        <v>231</v>
      </c>
      <c r="C25" s="38">
        <v>3305</v>
      </c>
      <c r="D25" s="27" t="s">
        <v>8</v>
      </c>
    </row>
    <row r="26" spans="1:4" ht="15.75">
      <c r="A26" s="31"/>
      <c r="B26" s="39" t="s">
        <v>149</v>
      </c>
      <c r="C26" s="40">
        <v>126.96</v>
      </c>
      <c r="D26" s="27" t="s">
        <v>8</v>
      </c>
    </row>
    <row r="27" spans="1:4" ht="15.75">
      <c r="A27" s="31"/>
      <c r="B27" s="39" t="s">
        <v>55</v>
      </c>
      <c r="C27" s="40">
        <v>5906</v>
      </c>
      <c r="D27" s="27" t="s">
        <v>8</v>
      </c>
    </row>
    <row r="28" spans="1:4" ht="15.75">
      <c r="A28" s="41"/>
      <c r="B28" s="37" t="s">
        <v>133</v>
      </c>
      <c r="C28" s="38">
        <v>497.69</v>
      </c>
      <c r="D28" s="27" t="s">
        <v>8</v>
      </c>
    </row>
    <row r="29" spans="1:4" ht="15.75">
      <c r="A29" s="41"/>
      <c r="B29" s="42" t="s">
        <v>45</v>
      </c>
      <c r="C29" s="38">
        <v>1005.37</v>
      </c>
      <c r="D29" s="27" t="s">
        <v>8</v>
      </c>
    </row>
    <row r="30" spans="1:4" ht="15.75">
      <c r="A30" s="41"/>
      <c r="B30" s="42" t="s">
        <v>101</v>
      </c>
      <c r="C30" s="38">
        <f>8171.24+558.88+2433.84+2776.32</f>
        <v>13940.28</v>
      </c>
      <c r="D30" s="27" t="s">
        <v>8</v>
      </c>
    </row>
    <row r="31" spans="1:4" s="55" customFormat="1" ht="15.75" customHeight="1">
      <c r="A31" s="53"/>
      <c r="B31" s="57" t="s">
        <v>69</v>
      </c>
      <c r="C31" s="47">
        <v>17585.12</v>
      </c>
      <c r="D31" s="50" t="s">
        <v>8</v>
      </c>
    </row>
    <row r="32" spans="1:4" s="55" customFormat="1" ht="15.75" customHeight="1">
      <c r="A32" s="53"/>
      <c r="B32" s="57" t="s">
        <v>70</v>
      </c>
      <c r="C32" s="47">
        <v>3577.28</v>
      </c>
      <c r="D32" s="50" t="s">
        <v>8</v>
      </c>
    </row>
    <row r="33" spans="1:4" ht="15.75">
      <c r="A33" s="24"/>
      <c r="B33" s="24"/>
      <c r="C33" s="24"/>
      <c r="D33" s="28"/>
    </row>
    <row r="34" spans="1:4" ht="15.75">
      <c r="A34" s="24"/>
      <c r="B34" s="44" t="s">
        <v>161</v>
      </c>
      <c r="C34" s="26">
        <f>C7+C10-C12</f>
        <v>38048.28</v>
      </c>
      <c r="D34" s="28" t="s">
        <v>8</v>
      </c>
    </row>
    <row r="35" spans="1:4" ht="15.75">
      <c r="A35" s="24"/>
      <c r="B35" s="24"/>
      <c r="C35" s="24" t="s">
        <v>35</v>
      </c>
      <c r="D35" s="28"/>
    </row>
    <row r="36" spans="1:4" ht="21.75" customHeight="1">
      <c r="A36" s="72" t="s">
        <v>183</v>
      </c>
      <c r="B36" s="72"/>
      <c r="C36" s="43">
        <v>156166.75</v>
      </c>
      <c r="D36" s="50" t="s">
        <v>8</v>
      </c>
    </row>
    <row r="37" spans="1:4" ht="15.75">
      <c r="A37" s="6"/>
      <c r="B37" s="6"/>
      <c r="C37" s="6"/>
      <c r="D37" s="7"/>
    </row>
    <row r="38" spans="1:4" ht="15.75">
      <c r="A38" s="6"/>
      <c r="B38" s="6"/>
      <c r="C38" s="6"/>
      <c r="D38" s="7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116</v>
      </c>
      <c r="B6" s="68"/>
      <c r="C6" s="68"/>
      <c r="D6" s="14"/>
    </row>
    <row r="7" spans="1:4" ht="21" customHeight="1">
      <c r="A7" s="24"/>
      <c r="B7" s="45" t="s">
        <v>131</v>
      </c>
      <c r="C7" s="26">
        <v>-35369.15</v>
      </c>
      <c r="D7" s="27" t="s">
        <v>8</v>
      </c>
    </row>
    <row r="8" spans="1:4" ht="21" customHeight="1">
      <c r="A8" s="70" t="s">
        <v>5</v>
      </c>
      <c r="B8" s="70"/>
      <c r="C8" s="18">
        <v>283.7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39354.84-1872.59</f>
        <v>37482.25</v>
      </c>
      <c r="D10" s="27" t="s">
        <v>8</v>
      </c>
    </row>
    <row r="11" spans="1:4" ht="15.75">
      <c r="A11" s="28"/>
      <c r="B11" s="21" t="s">
        <v>9</v>
      </c>
      <c r="C11" s="30">
        <v>87.4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44332.77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6127.92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1021.32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15739.2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6808.8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3710.8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851.1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5787.48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4286.15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197</v>
      </c>
      <c r="C24" s="37">
        <v>279.54</v>
      </c>
      <c r="D24" s="27" t="s">
        <v>8</v>
      </c>
    </row>
    <row r="25" spans="1:4" ht="15.75">
      <c r="A25" s="31"/>
      <c r="B25" s="42" t="s">
        <v>45</v>
      </c>
      <c r="C25" s="38">
        <v>892.37</v>
      </c>
      <c r="D25" s="27" t="s">
        <v>8</v>
      </c>
    </row>
    <row r="26" spans="1:4" ht="15.75">
      <c r="A26" s="41"/>
      <c r="B26" s="42" t="s">
        <v>149</v>
      </c>
      <c r="C26" s="38">
        <v>63.48</v>
      </c>
      <c r="D26" s="27" t="s">
        <v>8</v>
      </c>
    </row>
    <row r="27" spans="1:4" ht="15.75">
      <c r="A27" s="41"/>
      <c r="B27" s="42" t="s">
        <v>69</v>
      </c>
      <c r="C27" s="38">
        <v>1892.29</v>
      </c>
      <c r="D27" s="27" t="s">
        <v>8</v>
      </c>
    </row>
    <row r="28" spans="1:4" ht="15.75">
      <c r="A28" s="41"/>
      <c r="B28" s="42" t="s">
        <v>70</v>
      </c>
      <c r="C28" s="37">
        <v>662.47</v>
      </c>
      <c r="D28" s="27" t="s">
        <v>8</v>
      </c>
    </row>
    <row r="29" spans="1:4" ht="15.75" customHeight="1">
      <c r="A29" s="41"/>
      <c r="B29" s="42" t="s">
        <v>141</v>
      </c>
      <c r="C29" s="37">
        <v>496</v>
      </c>
      <c r="D29" s="27" t="s">
        <v>8</v>
      </c>
    </row>
    <row r="30" spans="1:4" ht="15.75">
      <c r="A30" s="41"/>
      <c r="B30" s="42"/>
      <c r="C30" s="17"/>
      <c r="D30" s="27"/>
    </row>
    <row r="31" spans="1:4" ht="15.75">
      <c r="A31" s="24"/>
      <c r="B31" s="24"/>
      <c r="C31" s="24"/>
      <c r="D31" s="27"/>
    </row>
    <row r="32" spans="1:4" ht="15.75">
      <c r="A32" s="43"/>
      <c r="B32" s="44" t="s">
        <v>161</v>
      </c>
      <c r="C32" s="26">
        <f>C7+C10-C12</f>
        <v>-42219.67</v>
      </c>
      <c r="D32" s="27" t="s">
        <v>8</v>
      </c>
    </row>
    <row r="33" spans="1:4" ht="15.75">
      <c r="A33" s="43"/>
      <c r="B33" s="43"/>
      <c r="C33" s="43" t="s">
        <v>35</v>
      </c>
      <c r="D33" s="27"/>
    </row>
    <row r="34" spans="1:4" ht="36" customHeight="1">
      <c r="A34" s="69" t="s">
        <v>160</v>
      </c>
      <c r="B34" s="69"/>
      <c r="C34" s="43">
        <v>46711.38</v>
      </c>
      <c r="D34" s="27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C17" sqref="C1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117</v>
      </c>
      <c r="B6" s="68"/>
      <c r="C6" s="68"/>
      <c r="D6" s="14"/>
    </row>
    <row r="7" spans="1:4" ht="28.5" customHeight="1">
      <c r="A7" s="24"/>
      <c r="B7" s="45" t="s">
        <v>131</v>
      </c>
      <c r="C7" s="26">
        <v>-22765.82</v>
      </c>
      <c r="D7" s="27" t="s">
        <v>8</v>
      </c>
    </row>
    <row r="8" spans="1:4" ht="15.75">
      <c r="A8" s="70" t="s">
        <v>5</v>
      </c>
      <c r="B8" s="70"/>
      <c r="C8" s="18">
        <v>274.8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38120.28-278.3-1718.84</f>
        <v>36123.14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50765.65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5935.68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989.28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7876.8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6595.2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3594.36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824.4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5605.92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SUM(C24:C29)</f>
        <v>19344.01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232</v>
      </c>
      <c r="C24" s="37">
        <v>207.32</v>
      </c>
      <c r="D24" s="27" t="s">
        <v>8</v>
      </c>
    </row>
    <row r="25" spans="1:4" ht="15.75">
      <c r="A25" s="41"/>
      <c r="B25" s="42" t="s">
        <v>56</v>
      </c>
      <c r="C25" s="38">
        <v>2001.12</v>
      </c>
      <c r="D25" s="27" t="s">
        <v>8</v>
      </c>
    </row>
    <row r="26" spans="1:4" ht="15.75">
      <c r="A26" s="41"/>
      <c r="B26" s="42" t="s">
        <v>69</v>
      </c>
      <c r="C26" s="38">
        <v>1898</v>
      </c>
      <c r="D26" s="27" t="s">
        <v>8</v>
      </c>
    </row>
    <row r="27" spans="1:4" ht="15.75">
      <c r="A27" s="41"/>
      <c r="B27" s="42" t="s">
        <v>70</v>
      </c>
      <c r="C27" s="37">
        <v>662.47</v>
      </c>
      <c r="D27" s="27" t="s">
        <v>8</v>
      </c>
    </row>
    <row r="28" spans="1:4" ht="15.75">
      <c r="A28" s="41"/>
      <c r="B28" s="42" t="s">
        <v>158</v>
      </c>
      <c r="C28" s="38">
        <v>2465.1</v>
      </c>
      <c r="D28" s="27" t="s">
        <v>8</v>
      </c>
    </row>
    <row r="29" spans="1:4" ht="15.75">
      <c r="A29" s="41"/>
      <c r="B29" s="39" t="s">
        <v>251</v>
      </c>
      <c r="C29" s="38">
        <v>12110</v>
      </c>
      <c r="D29" s="27" t="s">
        <v>8</v>
      </c>
    </row>
    <row r="30" spans="1:4" ht="15.75">
      <c r="A30" s="24"/>
      <c r="B30" s="24"/>
      <c r="C30" s="24"/>
      <c r="D30" s="27"/>
    </row>
    <row r="31" spans="1:4" ht="15.75">
      <c r="A31" s="43"/>
      <c r="B31" s="44" t="s">
        <v>161</v>
      </c>
      <c r="C31" s="26">
        <f>C7+C10-C12</f>
        <v>-37408.33</v>
      </c>
      <c r="D31" s="27" t="s">
        <v>8</v>
      </c>
    </row>
    <row r="32" spans="1:4" ht="15.75">
      <c r="A32" s="43"/>
      <c r="B32" s="43"/>
      <c r="C32" s="43" t="s">
        <v>35</v>
      </c>
      <c r="D32" s="27"/>
    </row>
    <row r="33" spans="1:4" ht="33" customHeight="1">
      <c r="A33" s="69" t="s">
        <v>160</v>
      </c>
      <c r="B33" s="69"/>
      <c r="C33" s="26">
        <v>0</v>
      </c>
      <c r="D33" s="27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G26" sqref="G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118</v>
      </c>
      <c r="B6" s="68"/>
      <c r="C6" s="68"/>
      <c r="D6" s="14"/>
    </row>
    <row r="7" spans="1:4" ht="27.75" customHeight="1">
      <c r="A7" s="24"/>
      <c r="B7" s="45" t="s">
        <v>131</v>
      </c>
      <c r="C7" s="26">
        <v>25820.89</v>
      </c>
      <c r="D7" s="27" t="s">
        <v>8</v>
      </c>
    </row>
    <row r="8" spans="1:4" ht="18" customHeight="1">
      <c r="A8" s="70" t="s">
        <v>5</v>
      </c>
      <c r="B8" s="70"/>
      <c r="C8" s="18">
        <v>713.9</v>
      </c>
      <c r="D8" s="28" t="s">
        <v>6</v>
      </c>
    </row>
    <row r="9" spans="1:4" ht="19.5" customHeight="1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99032.16-4712.28</f>
        <v>94319.88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93652.37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15420.24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2570.04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17133.6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9337.8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2141.76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14563.56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32485.37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9" t="s">
        <v>165</v>
      </c>
      <c r="C24" s="40">
        <v>1155</v>
      </c>
      <c r="D24" s="27" t="s">
        <v>8</v>
      </c>
    </row>
    <row r="25" spans="1:4" ht="15.75">
      <c r="A25" s="41"/>
      <c r="B25" s="42" t="s">
        <v>135</v>
      </c>
      <c r="C25" s="38">
        <v>25132</v>
      </c>
      <c r="D25" s="27" t="s">
        <v>8</v>
      </c>
    </row>
    <row r="26" spans="1:4" ht="15.75">
      <c r="A26" s="41"/>
      <c r="B26" s="42" t="s">
        <v>45</v>
      </c>
      <c r="C26" s="37">
        <v>892.37</v>
      </c>
      <c r="D26" s="27" t="s">
        <v>8</v>
      </c>
    </row>
    <row r="27" spans="1:4" ht="15.75">
      <c r="A27" s="24"/>
      <c r="B27" s="39" t="s">
        <v>251</v>
      </c>
      <c r="C27" s="38">
        <v>4953</v>
      </c>
      <c r="D27" s="27" t="s">
        <v>8</v>
      </c>
    </row>
    <row r="28" spans="1:4" ht="15.75">
      <c r="A28" s="24"/>
      <c r="B28" s="36" t="s">
        <v>172</v>
      </c>
      <c r="C28" s="38">
        <v>353</v>
      </c>
      <c r="D28" s="27" t="s">
        <v>8</v>
      </c>
    </row>
    <row r="29" spans="1:4" ht="15.75">
      <c r="A29" s="24"/>
      <c r="B29" s="39"/>
      <c r="C29" s="38"/>
      <c r="D29" s="27"/>
    </row>
    <row r="30" spans="1:4" ht="15.75">
      <c r="A30" s="24"/>
      <c r="B30" s="39"/>
      <c r="C30" s="24"/>
      <c r="D30" s="27"/>
    </row>
    <row r="31" spans="1:4" ht="15.75">
      <c r="A31" s="24"/>
      <c r="B31" s="39"/>
      <c r="C31" s="24"/>
      <c r="D31" s="27"/>
    </row>
    <row r="32" spans="1:4" ht="15.75">
      <c r="A32" s="43"/>
      <c r="B32" s="44" t="s">
        <v>161</v>
      </c>
      <c r="C32" s="26">
        <f>C7+C10-C12</f>
        <v>26488.4</v>
      </c>
      <c r="D32" s="27" t="s">
        <v>8</v>
      </c>
    </row>
    <row r="33" spans="1:4" ht="15.75">
      <c r="A33" s="43"/>
      <c r="B33" s="43"/>
      <c r="C33" s="43" t="s">
        <v>35</v>
      </c>
      <c r="D33" s="27"/>
    </row>
    <row r="34" spans="1:4" ht="30.75" customHeight="1">
      <c r="A34" s="69" t="s">
        <v>160</v>
      </c>
      <c r="B34" s="69"/>
      <c r="C34" s="43">
        <v>7043.31</v>
      </c>
      <c r="D34" s="27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J23" sqref="J23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119</v>
      </c>
      <c r="B6" s="68"/>
      <c r="C6" s="68"/>
      <c r="D6" s="14"/>
    </row>
    <row r="7" spans="1:4" ht="23.25" customHeight="1">
      <c r="A7" s="24"/>
      <c r="B7" s="45" t="s">
        <v>131</v>
      </c>
      <c r="C7" s="26">
        <v>-8873.99</v>
      </c>
      <c r="D7" s="27" t="s">
        <v>8</v>
      </c>
    </row>
    <row r="8" spans="1:4" ht="15.75">
      <c r="A8" s="70" t="s">
        <v>5</v>
      </c>
      <c r="B8" s="70"/>
      <c r="C8" s="18">
        <v>466.7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51075.6</v>
      </c>
      <c r="D10" s="27" t="s">
        <v>8</v>
      </c>
    </row>
    <row r="11" spans="1:4" ht="15.75">
      <c r="A11" s="28"/>
      <c r="B11" s="21" t="s">
        <v>9</v>
      </c>
      <c r="C11" s="30">
        <v>85.7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47938.48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10080.72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1680.12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11200.8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6104.4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f>0</f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9520.68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SUM(C24:C26)</f>
        <v>9351.76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41"/>
      <c r="B24" s="36" t="s">
        <v>197</v>
      </c>
      <c r="C24" s="38">
        <v>559.08</v>
      </c>
      <c r="D24" s="27" t="s">
        <v>8</v>
      </c>
    </row>
    <row r="25" spans="1:4" ht="15.75">
      <c r="A25" s="41"/>
      <c r="B25" s="42" t="s">
        <v>150</v>
      </c>
      <c r="C25" s="38">
        <v>642.68</v>
      </c>
      <c r="D25" s="27" t="s">
        <v>8</v>
      </c>
    </row>
    <row r="26" spans="1:4" ht="15.75">
      <c r="A26" s="41"/>
      <c r="B26" s="39" t="s">
        <v>55</v>
      </c>
      <c r="C26" s="38">
        <v>8150</v>
      </c>
      <c r="D26" s="27" t="s">
        <v>8</v>
      </c>
    </row>
    <row r="27" spans="1:4" ht="15.75">
      <c r="A27" s="24"/>
      <c r="B27" s="24"/>
      <c r="C27" s="24"/>
      <c r="D27" s="27"/>
    </row>
    <row r="28" spans="1:4" ht="15.75">
      <c r="A28" s="43"/>
      <c r="B28" s="44" t="s">
        <v>161</v>
      </c>
      <c r="C28" s="26">
        <f>C7+C10-C12</f>
        <v>-5736.87</v>
      </c>
      <c r="D28" s="27" t="s">
        <v>8</v>
      </c>
    </row>
    <row r="29" spans="1:4" ht="15.75">
      <c r="A29" s="43"/>
      <c r="B29" s="43"/>
      <c r="C29" s="43" t="s">
        <v>35</v>
      </c>
      <c r="D29" s="27"/>
    </row>
    <row r="30" spans="1:4" ht="29.25" customHeight="1">
      <c r="A30" s="69" t="s">
        <v>160</v>
      </c>
      <c r="B30" s="69"/>
      <c r="C30" s="43">
        <v>97032.89</v>
      </c>
      <c r="D30" s="27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22" sqref="G2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9.5">
      <c r="A4" s="73" t="s">
        <v>157</v>
      </c>
      <c r="B4" s="73"/>
      <c r="C4" s="73"/>
      <c r="D4" s="14"/>
    </row>
    <row r="5" spans="1:4" ht="15.75">
      <c r="A5" s="6"/>
      <c r="B5" s="6"/>
      <c r="C5" s="6"/>
      <c r="D5" s="6"/>
    </row>
    <row r="6" spans="1:4" ht="18.75">
      <c r="A6" s="68" t="s">
        <v>120</v>
      </c>
      <c r="B6" s="68"/>
      <c r="C6" s="68"/>
      <c r="D6" s="14"/>
    </row>
    <row r="7" spans="1:4" ht="25.5" customHeight="1">
      <c r="A7" s="24"/>
      <c r="B7" s="45" t="s">
        <v>131</v>
      </c>
      <c r="C7" s="26">
        <v>-78464.54</v>
      </c>
      <c r="D7" s="27" t="s">
        <v>8</v>
      </c>
    </row>
    <row r="8" spans="1:4" ht="15.75">
      <c r="A8" s="70" t="s">
        <v>5</v>
      </c>
      <c r="B8" s="70"/>
      <c r="C8" s="18">
        <v>467.5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63449.16-3086.02</f>
        <v>60363.14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56950.96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10098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1683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0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11220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6114.96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9537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SUM(C24:C27)</f>
        <v>18298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5" ht="15.75">
      <c r="A24" s="31"/>
      <c r="B24" s="39" t="s">
        <v>234</v>
      </c>
      <c r="C24" s="38">
        <v>9768</v>
      </c>
      <c r="D24" s="27" t="s">
        <v>8</v>
      </c>
      <c r="E24" s="9"/>
    </row>
    <row r="25" spans="1:5" ht="15.75">
      <c r="A25" s="31"/>
      <c r="B25" s="42" t="s">
        <v>56</v>
      </c>
      <c r="C25" s="38">
        <v>2334.6</v>
      </c>
      <c r="D25" s="27" t="s">
        <v>8</v>
      </c>
      <c r="E25" s="9"/>
    </row>
    <row r="26" spans="1:5" ht="15.75">
      <c r="A26" s="31"/>
      <c r="B26" s="42" t="s">
        <v>45</v>
      </c>
      <c r="C26" s="38">
        <v>1005.4</v>
      </c>
      <c r="D26" s="27" t="s">
        <v>8</v>
      </c>
      <c r="E26" s="9"/>
    </row>
    <row r="27" spans="1:4" ht="15.75">
      <c r="A27" s="31"/>
      <c r="B27" s="39" t="s">
        <v>233</v>
      </c>
      <c r="C27" s="38">
        <v>5190</v>
      </c>
      <c r="D27" s="27" t="s">
        <v>8</v>
      </c>
    </row>
    <row r="28" spans="1:4" ht="15.75">
      <c r="A28" s="24"/>
      <c r="B28" s="24"/>
      <c r="C28" s="24"/>
      <c r="D28" s="27"/>
    </row>
    <row r="29" spans="1:4" ht="15.75">
      <c r="A29" s="43"/>
      <c r="B29" s="44" t="s">
        <v>161</v>
      </c>
      <c r="C29" s="26">
        <f>C7+C10-C12</f>
        <v>-75052.36</v>
      </c>
      <c r="D29" s="27" t="s">
        <v>8</v>
      </c>
    </row>
    <row r="30" spans="1:4" ht="15.75">
      <c r="A30" s="43"/>
      <c r="B30" s="43"/>
      <c r="C30" s="43" t="s">
        <v>35</v>
      </c>
      <c r="D30" s="27"/>
    </row>
    <row r="31" spans="1:4" ht="31.5" customHeight="1">
      <c r="A31" s="69" t="s">
        <v>160</v>
      </c>
      <c r="B31" s="69"/>
      <c r="C31" s="43">
        <v>10152.26</v>
      </c>
      <c r="D31" s="27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2.28125" style="0" customWidth="1"/>
    <col min="3" max="3" width="12.1406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122</v>
      </c>
      <c r="B6" s="68"/>
      <c r="C6" s="68"/>
      <c r="D6" s="14"/>
    </row>
    <row r="7" spans="1:4" ht="25.5" customHeight="1">
      <c r="A7" s="24"/>
      <c r="B7" s="45" t="s">
        <v>131</v>
      </c>
      <c r="C7" s="26">
        <v>-48690.31</v>
      </c>
      <c r="D7" s="27" t="s">
        <v>8</v>
      </c>
    </row>
    <row r="8" spans="1:4" ht="15.75">
      <c r="A8" s="70" t="s">
        <v>5</v>
      </c>
      <c r="B8" s="70"/>
      <c r="C8" s="18">
        <v>866.8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120242.52</v>
      </c>
      <c r="D10" s="27" t="s">
        <v>8</v>
      </c>
    </row>
    <row r="11" spans="1:4" ht="15.75">
      <c r="A11" s="28"/>
      <c r="B11" s="21" t="s">
        <v>9</v>
      </c>
      <c r="C11" s="30">
        <v>99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129150.31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18722.88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3120.48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5166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10760.04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20803.2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11337.72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2600.4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17682.72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SUM(C24:C28)</f>
        <v>38956.87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235</v>
      </c>
      <c r="C24" s="38">
        <v>1802.8</v>
      </c>
      <c r="D24" s="27" t="s">
        <v>8</v>
      </c>
    </row>
    <row r="25" spans="1:4" ht="15.75">
      <c r="A25" s="31"/>
      <c r="B25" s="42" t="s">
        <v>69</v>
      </c>
      <c r="C25" s="40">
        <v>8584.85</v>
      </c>
      <c r="D25" s="27" t="s">
        <v>8</v>
      </c>
    </row>
    <row r="26" spans="1:4" ht="15.75">
      <c r="A26" s="31"/>
      <c r="B26" s="42" t="s">
        <v>70</v>
      </c>
      <c r="C26" s="40">
        <v>1146.86</v>
      </c>
      <c r="D26" s="27" t="s">
        <v>8</v>
      </c>
    </row>
    <row r="27" spans="1:4" ht="15.75">
      <c r="A27" s="31"/>
      <c r="B27" s="42" t="s">
        <v>236</v>
      </c>
      <c r="C27" s="40">
        <f>1334.08+347.04</f>
        <v>1681.12</v>
      </c>
      <c r="D27" s="27" t="s">
        <v>8</v>
      </c>
    </row>
    <row r="28" spans="1:4" ht="15.75">
      <c r="A28" s="41"/>
      <c r="B28" s="42" t="s">
        <v>152</v>
      </c>
      <c r="C28" s="38">
        <v>25741.24</v>
      </c>
      <c r="D28" s="27" t="s">
        <v>8</v>
      </c>
    </row>
    <row r="29" spans="1:4" ht="15.75">
      <c r="A29" s="41"/>
      <c r="B29" s="42"/>
      <c r="C29" s="17"/>
      <c r="D29" s="27"/>
    </row>
    <row r="30" spans="1:4" ht="15.75">
      <c r="A30" s="43"/>
      <c r="B30" s="44" t="s">
        <v>161</v>
      </c>
      <c r="C30" s="26">
        <f>C7+C10-C12</f>
        <v>-57598.1</v>
      </c>
      <c r="D30" s="27" t="s">
        <v>8</v>
      </c>
    </row>
    <row r="31" spans="1:4" ht="15.75">
      <c r="A31" s="43"/>
      <c r="B31" s="43"/>
      <c r="C31" s="43" t="s">
        <v>35</v>
      </c>
      <c r="D31" s="27"/>
    </row>
    <row r="32" spans="1:4" ht="32.25" customHeight="1">
      <c r="A32" s="69" t="s">
        <v>160</v>
      </c>
      <c r="B32" s="69"/>
      <c r="C32" s="43">
        <v>15068.09</v>
      </c>
      <c r="D32" s="27" t="s">
        <v>8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F25" sqref="F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9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6" customHeight="1">
      <c r="A5" s="6"/>
      <c r="B5" s="6"/>
      <c r="C5" s="6"/>
      <c r="D5" s="6"/>
    </row>
    <row r="6" spans="1:4" ht="18.75">
      <c r="A6" s="68" t="s">
        <v>123</v>
      </c>
      <c r="B6" s="68"/>
      <c r="C6" s="68"/>
      <c r="D6" s="14"/>
    </row>
    <row r="7" spans="1:4" ht="29.25" customHeight="1">
      <c r="A7" s="24"/>
      <c r="B7" s="45" t="s">
        <v>131</v>
      </c>
      <c r="C7" s="26">
        <v>-107168.53</v>
      </c>
      <c r="D7" s="27" t="s">
        <v>8</v>
      </c>
    </row>
    <row r="8" spans="1:4" ht="15.75">
      <c r="A8" s="70" t="s">
        <v>5</v>
      </c>
      <c r="B8" s="70"/>
      <c r="C8" s="18">
        <f>2736.6+32.9</f>
        <v>2769.5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338243.76-15075.57+1086.15</f>
        <v>324254.34</v>
      </c>
      <c r="D10" s="27" t="s">
        <v>8</v>
      </c>
    </row>
    <row r="11" spans="1:4" ht="15.75">
      <c r="A11" s="28"/>
      <c r="B11" s="21" t="s">
        <v>9</v>
      </c>
      <c r="C11" s="30">
        <v>88.7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301222.59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59821.2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9851.76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4320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24191.64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45862.92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35794.68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8210.4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56497.8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SUM(C24:C33)</f>
        <v>56672.19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158</v>
      </c>
      <c r="C24" s="38">
        <v>5449.8</v>
      </c>
      <c r="D24" s="27" t="s">
        <v>8</v>
      </c>
    </row>
    <row r="25" spans="1:4" ht="15.75">
      <c r="A25" s="31"/>
      <c r="B25" s="39" t="s">
        <v>55</v>
      </c>
      <c r="C25" s="40">
        <v>6112.5</v>
      </c>
      <c r="D25" s="27" t="s">
        <v>8</v>
      </c>
    </row>
    <row r="26" spans="1:4" ht="15.75">
      <c r="A26" s="41"/>
      <c r="B26" s="42" t="s">
        <v>49</v>
      </c>
      <c r="C26" s="38">
        <v>4802.25</v>
      </c>
      <c r="D26" s="27" t="s">
        <v>8</v>
      </c>
    </row>
    <row r="27" spans="1:4" ht="15.75">
      <c r="A27" s="41"/>
      <c r="B27" s="42" t="s">
        <v>53</v>
      </c>
      <c r="C27" s="38">
        <v>1600</v>
      </c>
      <c r="D27" s="27" t="s">
        <v>8</v>
      </c>
    </row>
    <row r="28" spans="1:4" ht="15.75">
      <c r="A28" s="41"/>
      <c r="B28" s="42" t="s">
        <v>37</v>
      </c>
      <c r="C28" s="38">
        <v>2388.73</v>
      </c>
      <c r="D28" s="27" t="s">
        <v>8</v>
      </c>
    </row>
    <row r="29" spans="1:4" ht="15.75">
      <c r="A29" s="41"/>
      <c r="B29" s="39" t="s">
        <v>251</v>
      </c>
      <c r="C29" s="38">
        <v>825.5</v>
      </c>
      <c r="D29" s="27" t="s">
        <v>8</v>
      </c>
    </row>
    <row r="30" spans="1:4" ht="15.75">
      <c r="A30" s="41"/>
      <c r="B30" s="42" t="s">
        <v>45</v>
      </c>
      <c r="C30" s="38">
        <v>5354.22</v>
      </c>
      <c r="D30" s="27" t="s">
        <v>8</v>
      </c>
    </row>
    <row r="31" spans="1:4" ht="15.75">
      <c r="A31" s="41"/>
      <c r="B31" s="42" t="s">
        <v>56</v>
      </c>
      <c r="C31" s="38">
        <v>4002.24</v>
      </c>
      <c r="D31" s="27" t="s">
        <v>8</v>
      </c>
    </row>
    <row r="32" spans="1:4" ht="15.75">
      <c r="A32" s="41"/>
      <c r="B32" s="42" t="s">
        <v>69</v>
      </c>
      <c r="C32" s="38">
        <v>21190.57</v>
      </c>
      <c r="D32" s="27" t="s">
        <v>8</v>
      </c>
    </row>
    <row r="33" spans="1:4" ht="15.75">
      <c r="A33" s="41"/>
      <c r="B33" s="42" t="s">
        <v>70</v>
      </c>
      <c r="C33" s="37">
        <v>4946.38</v>
      </c>
      <c r="D33" s="27" t="s">
        <v>8</v>
      </c>
    </row>
    <row r="34" spans="1:4" ht="15.75">
      <c r="A34" s="41"/>
      <c r="B34" s="42"/>
      <c r="C34" s="17"/>
      <c r="D34" s="27"/>
    </row>
    <row r="35" spans="1:4" ht="15.75">
      <c r="A35" s="43"/>
      <c r="B35" s="44" t="s">
        <v>161</v>
      </c>
      <c r="C35" s="26">
        <f>C7+C10-C12</f>
        <v>-84136.78</v>
      </c>
      <c r="D35" s="27" t="s">
        <v>8</v>
      </c>
    </row>
    <row r="36" spans="1:4" ht="15.75">
      <c r="A36" s="43"/>
      <c r="B36" s="43"/>
      <c r="C36" s="43" t="s">
        <v>35</v>
      </c>
      <c r="D36" s="27"/>
    </row>
    <row r="37" spans="1:4" ht="30.75" customHeight="1">
      <c r="A37" s="69" t="s">
        <v>160</v>
      </c>
      <c r="B37" s="69"/>
      <c r="C37" s="43">
        <v>301127.75</v>
      </c>
      <c r="D37" s="27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22" sqref="C2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7.5" customHeight="1">
      <c r="A5" s="6"/>
      <c r="B5" s="6"/>
      <c r="C5" s="6"/>
      <c r="D5" s="6"/>
    </row>
    <row r="6" spans="1:4" ht="18.75">
      <c r="A6" s="68" t="s">
        <v>125</v>
      </c>
      <c r="B6" s="68"/>
      <c r="C6" s="68"/>
      <c r="D6" s="14"/>
    </row>
    <row r="7" spans="1:4" ht="30.75" customHeight="1">
      <c r="A7" s="24"/>
      <c r="B7" s="45" t="s">
        <v>131</v>
      </c>
      <c r="C7" s="26">
        <v>-65109.64</v>
      </c>
      <c r="D7" s="27" t="s">
        <v>8</v>
      </c>
    </row>
    <row r="8" spans="1:4" ht="15.75">
      <c r="A8" s="70" t="s">
        <v>5</v>
      </c>
      <c r="B8" s="70"/>
      <c r="C8" s="18">
        <f>2870.06+239</f>
        <v>3109.06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398134.68+30391.24</f>
        <v>428525.92</v>
      </c>
      <c r="D10" s="27" t="s">
        <v>8</v>
      </c>
    </row>
    <row r="11" spans="1:4" ht="15.75">
      <c r="A11" s="28"/>
      <c r="B11" s="21" t="s">
        <v>9</v>
      </c>
      <c r="C11" s="30">
        <v>95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355085.71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67155.7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10332.22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14760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17475.84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74630.4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37540.44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8610.24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>
        <v>0</v>
      </c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63435.84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SUM(C24:C34)</f>
        <v>61145.03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36" t="s">
        <v>237</v>
      </c>
      <c r="C24" s="38">
        <v>5786</v>
      </c>
      <c r="D24" s="27" t="s">
        <v>8</v>
      </c>
    </row>
    <row r="25" spans="1:4" ht="15.75">
      <c r="A25" s="31"/>
      <c r="B25" s="42" t="s">
        <v>49</v>
      </c>
      <c r="C25" s="38">
        <v>3841.8</v>
      </c>
      <c r="D25" s="27" t="s">
        <v>8</v>
      </c>
    </row>
    <row r="26" spans="1:4" ht="15.75">
      <c r="A26" s="31"/>
      <c r="B26" s="39" t="s">
        <v>55</v>
      </c>
      <c r="C26" s="40">
        <v>15892.5</v>
      </c>
      <c r="D26" s="27" t="s">
        <v>8</v>
      </c>
    </row>
    <row r="27" spans="1:4" ht="15.75">
      <c r="A27" s="31"/>
      <c r="B27" s="39" t="s">
        <v>74</v>
      </c>
      <c r="C27" s="40">
        <v>3224</v>
      </c>
      <c r="D27" s="27" t="s">
        <v>8</v>
      </c>
    </row>
    <row r="28" spans="1:4" ht="15.75">
      <c r="A28" s="31"/>
      <c r="B28" s="36" t="s">
        <v>172</v>
      </c>
      <c r="C28" s="40">
        <v>706</v>
      </c>
      <c r="D28" s="27" t="s">
        <v>8</v>
      </c>
    </row>
    <row r="29" spans="1:4" ht="15.75">
      <c r="A29" s="41"/>
      <c r="B29" s="42" t="s">
        <v>48</v>
      </c>
      <c r="C29" s="38">
        <v>338.04</v>
      </c>
      <c r="D29" s="27" t="s">
        <v>8</v>
      </c>
    </row>
    <row r="30" spans="1:4" ht="15.75">
      <c r="A30" s="41"/>
      <c r="B30" s="42" t="s">
        <v>238</v>
      </c>
      <c r="C30" s="38">
        <v>189</v>
      </c>
      <c r="D30" s="27" t="s">
        <v>8</v>
      </c>
    </row>
    <row r="31" spans="1:4" ht="15.75">
      <c r="A31" s="41"/>
      <c r="B31" s="42" t="s">
        <v>45</v>
      </c>
      <c r="C31" s="38">
        <v>892.37</v>
      </c>
      <c r="D31" s="27" t="s">
        <v>8</v>
      </c>
    </row>
    <row r="32" spans="1:4" ht="15.75">
      <c r="A32" s="41"/>
      <c r="B32" s="42" t="s">
        <v>56</v>
      </c>
      <c r="C32" s="38">
        <v>6336.88</v>
      </c>
      <c r="D32" s="27" t="s">
        <v>8</v>
      </c>
    </row>
    <row r="33" spans="1:4" ht="15.75">
      <c r="A33" s="41"/>
      <c r="B33" s="42" t="s">
        <v>69</v>
      </c>
      <c r="C33" s="38">
        <v>19168.7</v>
      </c>
      <c r="D33" s="27" t="s">
        <v>8</v>
      </c>
    </row>
    <row r="34" spans="1:4" ht="15.75">
      <c r="A34" s="41"/>
      <c r="B34" s="42" t="s">
        <v>70</v>
      </c>
      <c r="C34" s="37">
        <v>4769.74</v>
      </c>
      <c r="D34" s="27" t="s">
        <v>8</v>
      </c>
    </row>
    <row r="35" spans="1:4" ht="15.75">
      <c r="A35" s="41"/>
      <c r="B35" s="42"/>
      <c r="C35" s="17"/>
      <c r="D35" s="27"/>
    </row>
    <row r="36" spans="1:4" ht="15.75">
      <c r="A36" s="43"/>
      <c r="B36" s="44" t="s">
        <v>161</v>
      </c>
      <c r="C36" s="26">
        <f>C7+C10-C12</f>
        <v>8330.57</v>
      </c>
      <c r="D36" s="27" t="s">
        <v>8</v>
      </c>
    </row>
    <row r="37" spans="1:4" ht="15.75">
      <c r="A37" s="43"/>
      <c r="B37" s="43"/>
      <c r="C37" s="43" t="s">
        <v>35</v>
      </c>
      <c r="D37" s="27"/>
    </row>
    <row r="38" spans="1:4" ht="33" customHeight="1">
      <c r="A38" s="69" t="s">
        <v>160</v>
      </c>
      <c r="B38" s="69"/>
      <c r="C38" s="43">
        <v>79566.82</v>
      </c>
      <c r="D38" s="27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8515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4" ht="8.25" customHeight="1">
      <c r="A5" s="6"/>
      <c r="B5" s="6"/>
      <c r="C5" s="6"/>
      <c r="D5" s="6"/>
    </row>
    <row r="6" spans="1:4" ht="18.75">
      <c r="A6" s="68" t="s">
        <v>124</v>
      </c>
      <c r="B6" s="68"/>
      <c r="C6" s="68"/>
      <c r="D6" s="14"/>
    </row>
    <row r="7" spans="1:4" ht="26.25" customHeight="1">
      <c r="A7" s="24"/>
      <c r="B7" s="45" t="s">
        <v>131</v>
      </c>
      <c r="C7" s="26">
        <v>-70506.15</v>
      </c>
      <c r="D7" s="27" t="s">
        <v>8</v>
      </c>
    </row>
    <row r="8" spans="1:4" ht="15.75">
      <c r="A8" s="70" t="s">
        <v>5</v>
      </c>
      <c r="B8" s="70"/>
      <c r="C8" s="18">
        <v>1952.6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265006.92</v>
      </c>
      <c r="D10" s="27" t="s">
        <v>8</v>
      </c>
    </row>
    <row r="11" spans="1:4" ht="15.75">
      <c r="A11" s="28"/>
      <c r="B11" s="21" t="s">
        <v>9</v>
      </c>
      <c r="C11" s="30">
        <v>100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278329.32</v>
      </c>
      <c r="D12" s="27" t="s">
        <v>8</v>
      </c>
    </row>
    <row r="13" spans="1:5" ht="15.75">
      <c r="A13" s="31" t="s">
        <v>23</v>
      </c>
      <c r="B13" s="21" t="s">
        <v>12</v>
      </c>
      <c r="C13" s="32">
        <v>42176.16</v>
      </c>
      <c r="D13" s="27" t="s">
        <v>8</v>
      </c>
      <c r="E13" s="9"/>
    </row>
    <row r="14" spans="1:5" ht="15.75">
      <c r="A14" s="31" t="s">
        <v>24</v>
      </c>
      <c r="B14" s="21" t="s">
        <v>13</v>
      </c>
      <c r="C14" s="32">
        <v>7029.36</v>
      </c>
      <c r="D14" s="27" t="s">
        <v>8</v>
      </c>
      <c r="E14" s="9"/>
    </row>
    <row r="15" spans="1:5" ht="15.75">
      <c r="A15" s="31" t="s">
        <v>25</v>
      </c>
      <c r="B15" s="21" t="s">
        <v>14</v>
      </c>
      <c r="C15" s="32">
        <v>40959</v>
      </c>
      <c r="D15" s="27" t="s">
        <v>8</v>
      </c>
      <c r="E15" s="9"/>
    </row>
    <row r="16" spans="1:5" ht="15.75">
      <c r="A16" s="31" t="s">
        <v>26</v>
      </c>
      <c r="B16" s="21" t="s">
        <v>0</v>
      </c>
      <c r="C16" s="32">
        <v>17475.84</v>
      </c>
      <c r="D16" s="27" t="s">
        <v>8</v>
      </c>
      <c r="E16" s="9"/>
    </row>
    <row r="17" spans="1:5" ht="31.5">
      <c r="A17" s="33" t="s">
        <v>27</v>
      </c>
      <c r="B17" s="21" t="s">
        <v>15</v>
      </c>
      <c r="C17" s="32">
        <v>46862.4</v>
      </c>
      <c r="D17" s="27" t="s">
        <v>8</v>
      </c>
      <c r="E17" s="9"/>
    </row>
    <row r="18" spans="1:5" ht="15.75">
      <c r="A18" s="33" t="s">
        <v>28</v>
      </c>
      <c r="B18" s="21" t="s">
        <v>16</v>
      </c>
      <c r="C18" s="32">
        <v>25539.96</v>
      </c>
      <c r="D18" s="27" t="s">
        <v>8</v>
      </c>
      <c r="E18" s="9"/>
    </row>
    <row r="19" spans="1:5" ht="31.5">
      <c r="A19" s="33" t="s">
        <v>29</v>
      </c>
      <c r="B19" s="21" t="s">
        <v>17</v>
      </c>
      <c r="C19" s="32">
        <v>0</v>
      </c>
      <c r="D19" s="27" t="s">
        <v>8</v>
      </c>
      <c r="E19" s="9"/>
    </row>
    <row r="20" spans="1:5" ht="15.75">
      <c r="A20" s="31" t="s">
        <v>30</v>
      </c>
      <c r="B20" s="21" t="s">
        <v>21</v>
      </c>
      <c r="C20" s="32"/>
      <c r="D20" s="27" t="s">
        <v>8</v>
      </c>
      <c r="E20" s="9"/>
    </row>
    <row r="21" spans="1:5" ht="15.75">
      <c r="A21" s="31" t="s">
        <v>31</v>
      </c>
      <c r="B21" s="21" t="s">
        <v>18</v>
      </c>
      <c r="C21" s="32">
        <v>39833.04</v>
      </c>
      <c r="D21" s="27" t="s">
        <v>8</v>
      </c>
      <c r="E21" s="9"/>
    </row>
    <row r="22" spans="1:5" ht="15.75">
      <c r="A22" s="31" t="s">
        <v>32</v>
      </c>
      <c r="B22" s="21" t="s">
        <v>19</v>
      </c>
      <c r="C22" s="34">
        <f>SUM(C24:C30)</f>
        <v>58453.56</v>
      </c>
      <c r="D22" s="27" t="s">
        <v>8</v>
      </c>
      <c r="E22" s="9"/>
    </row>
    <row r="23" spans="1:5" ht="15.75">
      <c r="A23" s="31"/>
      <c r="B23" s="35" t="s">
        <v>22</v>
      </c>
      <c r="C23" s="24"/>
      <c r="D23" s="27"/>
      <c r="E23" s="9"/>
    </row>
    <row r="24" spans="1:4" ht="15.75">
      <c r="A24" s="31"/>
      <c r="B24" s="42" t="s">
        <v>49</v>
      </c>
      <c r="C24" s="38">
        <v>1920.9</v>
      </c>
      <c r="D24" s="27" t="s">
        <v>8</v>
      </c>
    </row>
    <row r="25" spans="1:4" ht="15.75">
      <c r="A25" s="31"/>
      <c r="B25" s="39" t="s">
        <v>251</v>
      </c>
      <c r="C25" s="40">
        <v>7785</v>
      </c>
      <c r="D25" s="27" t="s">
        <v>8</v>
      </c>
    </row>
    <row r="26" spans="1:4" ht="15.75">
      <c r="A26" s="31"/>
      <c r="B26" s="39" t="s">
        <v>55</v>
      </c>
      <c r="C26" s="40">
        <v>20896.53</v>
      </c>
      <c r="D26" s="27" t="s">
        <v>8</v>
      </c>
    </row>
    <row r="27" spans="1:4" ht="15.75">
      <c r="A27" s="41"/>
      <c r="B27" s="42" t="s">
        <v>45</v>
      </c>
      <c r="C27" s="38">
        <f>2677.11+2010.74</f>
        <v>4687.85</v>
      </c>
      <c r="D27" s="27" t="s">
        <v>8</v>
      </c>
    </row>
    <row r="28" spans="1:4" ht="15.75">
      <c r="A28" s="41"/>
      <c r="B28" s="42" t="s">
        <v>56</v>
      </c>
      <c r="C28" s="38">
        <v>4502.52</v>
      </c>
      <c r="D28" s="27" t="s">
        <v>8</v>
      </c>
    </row>
    <row r="29" spans="1:4" ht="15.75">
      <c r="A29" s="41"/>
      <c r="B29" s="42" t="s">
        <v>69</v>
      </c>
      <c r="C29" s="38">
        <v>14774.32</v>
      </c>
      <c r="D29" s="27" t="s">
        <v>8</v>
      </c>
    </row>
    <row r="30" spans="1:4" ht="15.75">
      <c r="A30" s="41"/>
      <c r="B30" s="42" t="s">
        <v>70</v>
      </c>
      <c r="C30" s="37">
        <v>3886.44</v>
      </c>
      <c r="D30" s="27" t="s">
        <v>8</v>
      </c>
    </row>
    <row r="31" spans="1:4" ht="15.75">
      <c r="A31" s="24"/>
      <c r="B31" s="24"/>
      <c r="C31" s="24"/>
      <c r="D31" s="27"/>
    </row>
    <row r="32" spans="1:4" ht="15.75">
      <c r="A32" s="43"/>
      <c r="B32" s="44" t="s">
        <v>161</v>
      </c>
      <c r="C32" s="26">
        <f>C7+C10-C12</f>
        <v>-83828.55</v>
      </c>
      <c r="D32" s="27" t="s">
        <v>8</v>
      </c>
    </row>
    <row r="33" spans="1:4" ht="15.75">
      <c r="A33" s="43"/>
      <c r="B33" s="43"/>
      <c r="C33" s="43" t="s">
        <v>35</v>
      </c>
      <c r="D33" s="27"/>
    </row>
    <row r="34" spans="1:4" ht="31.5" customHeight="1">
      <c r="A34" s="69" t="s">
        <v>160</v>
      </c>
      <c r="B34" s="69"/>
      <c r="C34" s="26">
        <v>4024.33</v>
      </c>
      <c r="D34" s="27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0">
      <selection activeCell="B19" sqref="B19"/>
    </sheetView>
  </sheetViews>
  <sheetFormatPr defaultColWidth="9.140625" defaultRowHeight="12.75"/>
  <cols>
    <col min="1" max="1" width="7.7109375" style="0" customWidth="1"/>
    <col min="2" max="2" width="56.57421875" style="0" customWidth="1"/>
    <col min="3" max="3" width="11.00390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42</v>
      </c>
      <c r="B6" s="68"/>
      <c r="C6" s="68"/>
    </row>
    <row r="7" spans="1:4" ht="31.5" customHeight="1">
      <c r="A7" s="24"/>
      <c r="B7" s="45" t="s">
        <v>131</v>
      </c>
      <c r="C7" s="26">
        <v>6261.88</v>
      </c>
      <c r="D7" s="27" t="s">
        <v>8</v>
      </c>
    </row>
    <row r="8" spans="1:4" ht="15.75">
      <c r="A8" s="24" t="s">
        <v>5</v>
      </c>
      <c r="B8" s="24"/>
      <c r="C8" s="18">
        <v>189.8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19063.56-1261.98</f>
        <v>17801.58</v>
      </c>
      <c r="D10" s="27" t="s">
        <v>8</v>
      </c>
    </row>
    <row r="11" spans="1:4" ht="15.75">
      <c r="A11" s="28"/>
      <c r="B11" s="21" t="s">
        <v>9</v>
      </c>
      <c r="C11" s="30">
        <v>99.6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13428.52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1822.08</v>
      </c>
      <c r="D13" s="27" t="s">
        <v>8</v>
      </c>
    </row>
    <row r="14" spans="1:4" ht="31.5">
      <c r="A14" s="31" t="s">
        <v>24</v>
      </c>
      <c r="B14" s="21" t="s">
        <v>13</v>
      </c>
      <c r="C14" s="32">
        <v>683.28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0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2368.68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2482.56</v>
      </c>
      <c r="D18" s="27" t="s">
        <v>8</v>
      </c>
    </row>
    <row r="19" spans="1:4" ht="31.5">
      <c r="A19" s="33" t="s">
        <v>29</v>
      </c>
      <c r="B19" s="21" t="s">
        <v>17</v>
      </c>
      <c r="C19" s="48">
        <v>0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3871.92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C24+C25+C26+C27</f>
        <v>2200</v>
      </c>
      <c r="D22" s="27" t="s">
        <v>8</v>
      </c>
    </row>
    <row r="23" spans="1:4" ht="15.75">
      <c r="A23" s="31"/>
      <c r="B23" s="35"/>
      <c r="C23" s="24"/>
      <c r="D23" s="27"/>
    </row>
    <row r="24" spans="1:4" ht="15.75">
      <c r="A24" s="31"/>
      <c r="B24" s="36" t="s">
        <v>168</v>
      </c>
      <c r="C24" s="38">
        <v>2200</v>
      </c>
      <c r="D24" s="27" t="s">
        <v>8</v>
      </c>
    </row>
    <row r="25" spans="1:4" ht="15.75">
      <c r="A25" s="31"/>
      <c r="B25" s="39"/>
      <c r="C25" s="40"/>
      <c r="D25" s="27"/>
    </row>
    <row r="26" spans="1:4" ht="15.75">
      <c r="A26" s="41"/>
      <c r="B26" s="42"/>
      <c r="C26" s="38"/>
      <c r="D26" s="27"/>
    </row>
    <row r="27" spans="1:4" ht="15.75">
      <c r="A27" s="24"/>
      <c r="B27" s="42"/>
      <c r="C27" s="37"/>
      <c r="D27" s="27"/>
    </row>
    <row r="28" spans="1:4" ht="15.75">
      <c r="A28" s="24"/>
      <c r="B28" s="39"/>
      <c r="C28" s="37"/>
      <c r="D28" s="17"/>
    </row>
    <row r="29" spans="1:4" ht="15.75">
      <c r="A29" s="24"/>
      <c r="B29" s="39"/>
      <c r="C29" s="37"/>
      <c r="D29" s="17"/>
    </row>
    <row r="30" spans="1:4" ht="15.75">
      <c r="A30" s="43"/>
      <c r="B30" s="44" t="s">
        <v>161</v>
      </c>
      <c r="C30" s="26">
        <f>C7+C10-C12</f>
        <v>10634.94</v>
      </c>
      <c r="D30" s="27" t="s">
        <v>8</v>
      </c>
    </row>
    <row r="31" spans="1:4" ht="15.75">
      <c r="A31" s="43"/>
      <c r="B31" s="43"/>
      <c r="C31" s="43" t="s">
        <v>35</v>
      </c>
      <c r="D31" s="17"/>
    </row>
    <row r="32" spans="1:4" ht="30" customHeight="1">
      <c r="A32" s="69" t="s">
        <v>160</v>
      </c>
      <c r="B32" s="69"/>
      <c r="C32" s="26">
        <v>1713.98</v>
      </c>
      <c r="D32" s="27" t="s">
        <v>8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5.57421875" style="0" customWidth="1"/>
    <col min="2" max="2" width="59.421875" style="0" customWidth="1"/>
    <col min="3" max="3" width="15.57421875" style="0" customWidth="1"/>
    <col min="4" max="4" width="8.140625" style="0" customWidth="1"/>
    <col min="5" max="5" width="5.57421875" style="0" customWidth="1"/>
    <col min="6" max="6" width="12.140625" style="0" customWidth="1"/>
    <col min="7" max="7" width="15.00390625" style="0" customWidth="1"/>
  </cols>
  <sheetData>
    <row r="1" spans="1:4" ht="15.75">
      <c r="A1" s="67" t="s">
        <v>1</v>
      </c>
      <c r="B1" s="67"/>
      <c r="C1" s="67"/>
      <c r="D1" s="13"/>
    </row>
    <row r="2" spans="1:4" ht="15.75">
      <c r="A2" s="67" t="s">
        <v>2</v>
      </c>
      <c r="B2" s="67"/>
      <c r="C2" s="67"/>
      <c r="D2" s="13"/>
    </row>
    <row r="3" spans="1:4" ht="15.75">
      <c r="A3" s="67" t="s">
        <v>3</v>
      </c>
      <c r="B3" s="67"/>
      <c r="C3" s="67"/>
      <c r="D3" s="13"/>
    </row>
    <row r="4" spans="1:4" ht="18.75">
      <c r="A4" s="68" t="s">
        <v>157</v>
      </c>
      <c r="B4" s="68"/>
      <c r="C4" s="68"/>
      <c r="D4" s="14"/>
    </row>
    <row r="5" spans="1:6" ht="4.5" customHeight="1">
      <c r="A5" s="6"/>
      <c r="B5" s="6"/>
      <c r="C5" s="6"/>
      <c r="D5" s="6"/>
      <c r="F5" s="2"/>
    </row>
    <row r="6" spans="1:4" ht="18.75">
      <c r="A6" s="68" t="s">
        <v>126</v>
      </c>
      <c r="B6" s="68"/>
      <c r="C6" s="68"/>
      <c r="D6" s="14"/>
    </row>
    <row r="7" spans="1:7" ht="23.25" customHeight="1">
      <c r="A7" s="24"/>
      <c r="B7" s="45" t="s">
        <v>131</v>
      </c>
      <c r="C7" s="26">
        <v>-26204.8</v>
      </c>
      <c r="D7" s="27" t="s">
        <v>8</v>
      </c>
      <c r="F7" s="5"/>
      <c r="G7" s="5"/>
    </row>
    <row r="8" spans="1:9" ht="15.75">
      <c r="A8" s="70" t="s">
        <v>5</v>
      </c>
      <c r="B8" s="70"/>
      <c r="C8" s="18">
        <v>4405.4</v>
      </c>
      <c r="D8" s="28" t="s">
        <v>6</v>
      </c>
      <c r="F8" s="1"/>
      <c r="G8" s="1"/>
      <c r="H8" s="4"/>
      <c r="I8" s="4"/>
    </row>
    <row r="9" spans="1:9" ht="15.75">
      <c r="A9" s="28">
        <v>1</v>
      </c>
      <c r="B9" s="18" t="s">
        <v>7</v>
      </c>
      <c r="C9" s="29"/>
      <c r="D9" s="27"/>
      <c r="F9" s="3"/>
      <c r="G9" s="3"/>
      <c r="H9" s="4"/>
      <c r="I9" s="4"/>
    </row>
    <row r="10" spans="1:9" ht="15.75">
      <c r="A10" s="28"/>
      <c r="B10" s="21" t="s">
        <v>20</v>
      </c>
      <c r="C10" s="30">
        <v>611117.04</v>
      </c>
      <c r="D10" s="27" t="s">
        <v>8</v>
      </c>
      <c r="F10" s="3"/>
      <c r="G10" s="3"/>
      <c r="H10" s="4"/>
      <c r="I10" s="4"/>
    </row>
    <row r="11" spans="1:9" ht="15.75">
      <c r="A11" s="28"/>
      <c r="B11" s="21" t="s">
        <v>9</v>
      </c>
      <c r="C11" s="30">
        <v>99</v>
      </c>
      <c r="D11" s="27" t="s">
        <v>10</v>
      </c>
      <c r="F11" s="3"/>
      <c r="G11" s="3"/>
      <c r="H11" s="4"/>
      <c r="I11" s="4"/>
    </row>
    <row r="12" spans="1:9" ht="15.75">
      <c r="A12" s="28">
        <v>2</v>
      </c>
      <c r="B12" s="18" t="s">
        <v>11</v>
      </c>
      <c r="C12" s="30">
        <f>SUM(C13:C22)</f>
        <v>542191.49</v>
      </c>
      <c r="D12" s="27" t="s">
        <v>8</v>
      </c>
      <c r="F12" s="3"/>
      <c r="G12" s="3"/>
      <c r="H12" s="4"/>
      <c r="I12" s="4"/>
    </row>
    <row r="13" spans="1:9" ht="15.75">
      <c r="A13" s="31" t="s">
        <v>23</v>
      </c>
      <c r="B13" s="21" t="s">
        <v>12</v>
      </c>
      <c r="C13" s="32">
        <v>95156.64</v>
      </c>
      <c r="D13" s="27" t="s">
        <v>8</v>
      </c>
      <c r="E13" s="9"/>
      <c r="F13" s="3"/>
      <c r="G13" s="3"/>
      <c r="H13" s="4"/>
      <c r="I13" s="4"/>
    </row>
    <row r="14" spans="1:9" ht="15.75">
      <c r="A14" s="31" t="s">
        <v>24</v>
      </c>
      <c r="B14" s="21" t="s">
        <v>13</v>
      </c>
      <c r="C14" s="32">
        <v>15859.44</v>
      </c>
      <c r="D14" s="27" t="s">
        <v>8</v>
      </c>
      <c r="E14" s="9"/>
      <c r="F14" s="3"/>
      <c r="G14" s="3"/>
      <c r="H14" s="4"/>
      <c r="I14" s="4"/>
    </row>
    <row r="15" spans="1:9" ht="15.75">
      <c r="A15" s="31" t="s">
        <v>25</v>
      </c>
      <c r="B15" s="21" t="s">
        <v>14</v>
      </c>
      <c r="C15" s="32">
        <v>23040</v>
      </c>
      <c r="D15" s="27" t="s">
        <v>8</v>
      </c>
      <c r="E15" s="9"/>
      <c r="F15" s="3"/>
      <c r="G15" s="3"/>
      <c r="H15" s="4"/>
      <c r="I15" s="4"/>
    </row>
    <row r="16" spans="1:9" ht="15.75">
      <c r="A16" s="31" t="s">
        <v>26</v>
      </c>
      <c r="B16" s="21" t="s">
        <v>0</v>
      </c>
      <c r="C16" s="32">
        <v>24912</v>
      </c>
      <c r="D16" s="27" t="s">
        <v>8</v>
      </c>
      <c r="E16" s="9"/>
      <c r="F16" s="3"/>
      <c r="G16" s="3"/>
      <c r="H16" s="4"/>
      <c r="I16" s="4"/>
    </row>
    <row r="17" spans="1:9" ht="29.25" customHeight="1">
      <c r="A17" s="33" t="s">
        <v>27</v>
      </c>
      <c r="B17" s="21" t="s">
        <v>15</v>
      </c>
      <c r="C17" s="32">
        <v>105729.6</v>
      </c>
      <c r="D17" s="27" t="s">
        <v>8</v>
      </c>
      <c r="E17" s="9"/>
      <c r="F17" s="3"/>
      <c r="G17" s="3"/>
      <c r="H17" s="4"/>
      <c r="I17" s="4"/>
    </row>
    <row r="18" spans="1:9" ht="15.75">
      <c r="A18" s="33" t="s">
        <v>28</v>
      </c>
      <c r="B18" s="21" t="s">
        <v>16</v>
      </c>
      <c r="C18" s="32">
        <v>57622.68</v>
      </c>
      <c r="D18" s="27" t="s">
        <v>8</v>
      </c>
      <c r="E18" s="9"/>
      <c r="F18" s="3"/>
      <c r="G18" s="3"/>
      <c r="H18" s="4"/>
      <c r="I18" s="4"/>
    </row>
    <row r="19" spans="1:9" ht="33.75" customHeight="1">
      <c r="A19" s="33" t="s">
        <v>29</v>
      </c>
      <c r="B19" s="21" t="s">
        <v>17</v>
      </c>
      <c r="C19" s="32">
        <v>13216.2</v>
      </c>
      <c r="D19" s="27" t="s">
        <v>8</v>
      </c>
      <c r="E19" s="9"/>
      <c r="F19" s="3"/>
      <c r="G19" s="3"/>
      <c r="H19" s="4"/>
      <c r="I19" s="4"/>
    </row>
    <row r="20" spans="1:9" ht="15.75">
      <c r="A20" s="31" t="s">
        <v>30</v>
      </c>
      <c r="B20" s="21" t="s">
        <v>21</v>
      </c>
      <c r="C20" s="32">
        <f>5710.61+5710.61</f>
        <v>11421.22</v>
      </c>
      <c r="D20" s="27" t="s">
        <v>8</v>
      </c>
      <c r="E20" s="9"/>
      <c r="F20" s="3"/>
      <c r="G20" s="3"/>
      <c r="H20" s="4"/>
      <c r="I20" s="4"/>
    </row>
    <row r="21" spans="1:9" ht="15.75">
      <c r="A21" s="31" t="s">
        <v>31</v>
      </c>
      <c r="B21" s="21" t="s">
        <v>18</v>
      </c>
      <c r="C21" s="32">
        <v>89870.16</v>
      </c>
      <c r="D21" s="27" t="s">
        <v>8</v>
      </c>
      <c r="E21" s="9"/>
      <c r="F21" s="3"/>
      <c r="G21" s="3"/>
      <c r="H21" s="4"/>
      <c r="I21" s="4"/>
    </row>
    <row r="22" spans="1:9" ht="15.75">
      <c r="A22" s="31" t="s">
        <v>32</v>
      </c>
      <c r="B22" s="21" t="s">
        <v>19</v>
      </c>
      <c r="C22" s="34">
        <f>SUM(C24:C35)</f>
        <v>105363.55</v>
      </c>
      <c r="D22" s="27" t="s">
        <v>8</v>
      </c>
      <c r="E22" s="9"/>
      <c r="F22" s="1"/>
      <c r="G22" s="3"/>
      <c r="H22" s="4"/>
      <c r="I22" s="4"/>
    </row>
    <row r="23" spans="1:9" ht="15.75">
      <c r="A23" s="31"/>
      <c r="B23" s="35" t="s">
        <v>22</v>
      </c>
      <c r="C23" s="24"/>
      <c r="D23" s="27"/>
      <c r="E23" s="9"/>
      <c r="F23" s="1"/>
      <c r="G23" s="3"/>
      <c r="H23" s="4"/>
      <c r="I23" s="4"/>
    </row>
    <row r="24" spans="1:9" ht="15.75">
      <c r="A24" s="31"/>
      <c r="B24" s="36" t="s">
        <v>215</v>
      </c>
      <c r="C24" s="38">
        <v>390</v>
      </c>
      <c r="D24" s="27" t="s">
        <v>8</v>
      </c>
      <c r="F24" s="1"/>
      <c r="G24" s="3"/>
      <c r="H24" s="4"/>
      <c r="I24" s="4"/>
    </row>
    <row r="25" spans="1:9" ht="15.75">
      <c r="A25" s="31"/>
      <c r="B25" s="42" t="s">
        <v>176</v>
      </c>
      <c r="C25" s="38">
        <v>3503</v>
      </c>
      <c r="D25" s="27" t="s">
        <v>8</v>
      </c>
      <c r="F25" s="1"/>
      <c r="G25" s="1"/>
      <c r="H25" s="4"/>
      <c r="I25" s="4"/>
    </row>
    <row r="26" spans="1:9" ht="15.75">
      <c r="A26" s="31"/>
      <c r="B26" s="39" t="s">
        <v>55</v>
      </c>
      <c r="C26" s="40">
        <v>2445</v>
      </c>
      <c r="D26" s="27" t="s">
        <v>8</v>
      </c>
      <c r="F26" s="4"/>
      <c r="G26" s="4"/>
      <c r="H26" s="4"/>
      <c r="I26" s="4"/>
    </row>
    <row r="27" spans="1:4" ht="15.75">
      <c r="A27" s="31"/>
      <c r="B27" s="39" t="s">
        <v>74</v>
      </c>
      <c r="C27" s="40">
        <v>2821</v>
      </c>
      <c r="D27" s="27" t="s">
        <v>8</v>
      </c>
    </row>
    <row r="28" spans="1:4" ht="15.75">
      <c r="A28" s="41"/>
      <c r="B28" s="42" t="s">
        <v>240</v>
      </c>
      <c r="C28" s="38">
        <v>5153</v>
      </c>
      <c r="D28" s="27" t="s">
        <v>8</v>
      </c>
    </row>
    <row r="29" spans="1:4" ht="15.75">
      <c r="A29" s="41"/>
      <c r="B29" s="42" t="s">
        <v>204</v>
      </c>
      <c r="C29" s="38">
        <v>21722</v>
      </c>
      <c r="D29" s="27" t="s">
        <v>8</v>
      </c>
    </row>
    <row r="30" spans="1:4" ht="31.5">
      <c r="A30" s="41"/>
      <c r="B30" s="36" t="s">
        <v>239</v>
      </c>
      <c r="C30" s="38">
        <v>19040</v>
      </c>
      <c r="D30" s="27" t="s">
        <v>8</v>
      </c>
    </row>
    <row r="31" spans="1:4" ht="15.75">
      <c r="A31" s="41"/>
      <c r="B31" s="42" t="s">
        <v>241</v>
      </c>
      <c r="C31" s="38">
        <f>225.35+468</f>
        <v>693.35</v>
      </c>
      <c r="D31" s="27" t="s">
        <v>8</v>
      </c>
    </row>
    <row r="32" spans="1:4" ht="15.75">
      <c r="A32" s="41"/>
      <c r="B32" s="42" t="s">
        <v>45</v>
      </c>
      <c r="C32" s="38">
        <v>7138.96</v>
      </c>
      <c r="D32" s="27" t="s">
        <v>8</v>
      </c>
    </row>
    <row r="33" spans="1:4" ht="15.75">
      <c r="A33" s="41"/>
      <c r="B33" s="42" t="s">
        <v>56</v>
      </c>
      <c r="C33" s="38">
        <v>8671.52</v>
      </c>
      <c r="D33" s="27" t="s">
        <v>8</v>
      </c>
    </row>
    <row r="34" spans="1:4" ht="15.75">
      <c r="A34" s="41"/>
      <c r="B34" s="42" t="s">
        <v>69</v>
      </c>
      <c r="C34" s="38">
        <v>26631.13</v>
      </c>
      <c r="D34" s="27" t="s">
        <v>8</v>
      </c>
    </row>
    <row r="35" spans="1:4" ht="15.75">
      <c r="A35" s="41"/>
      <c r="B35" s="42" t="s">
        <v>70</v>
      </c>
      <c r="C35" s="37">
        <v>7154.59</v>
      </c>
      <c r="D35" s="27" t="s">
        <v>8</v>
      </c>
    </row>
    <row r="36" spans="1:4" ht="15.75">
      <c r="A36" s="41"/>
      <c r="B36" s="42"/>
      <c r="C36" s="17"/>
      <c r="D36" s="27"/>
    </row>
    <row r="37" spans="1:4" ht="15.75">
      <c r="A37" s="43"/>
      <c r="B37" s="44" t="s">
        <v>161</v>
      </c>
      <c r="C37" s="26">
        <f>C7+C10-C12</f>
        <v>42720.75</v>
      </c>
      <c r="D37" s="27" t="s">
        <v>8</v>
      </c>
    </row>
    <row r="38" spans="1:4" ht="18" customHeight="1">
      <c r="A38" s="43"/>
      <c r="B38" s="43"/>
      <c r="C38" s="43" t="s">
        <v>35</v>
      </c>
      <c r="D38" s="27"/>
    </row>
    <row r="39" spans="1:4" ht="33.75" customHeight="1">
      <c r="A39" s="69" t="s">
        <v>160</v>
      </c>
      <c r="B39" s="69"/>
      <c r="C39" s="43">
        <v>73865.77</v>
      </c>
      <c r="D39" s="27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  <row r="46" spans="1:5" ht="15.75">
      <c r="A46" s="6"/>
      <c r="B46" s="6"/>
      <c r="C46" s="6"/>
      <c r="D46" s="6"/>
      <c r="E46" s="6"/>
    </row>
    <row r="47" spans="1:5" ht="15.75">
      <c r="A47" s="6"/>
      <c r="B47" s="6"/>
      <c r="C47" s="6"/>
      <c r="D47" s="6"/>
      <c r="E47" s="6"/>
    </row>
    <row r="48" spans="1:5" ht="15.75">
      <c r="A48" s="6"/>
      <c r="B48" s="6"/>
      <c r="C48" s="6"/>
      <c r="D48" s="6"/>
      <c r="E48" s="6"/>
    </row>
    <row r="49" spans="1:5" ht="15.75">
      <c r="A49" s="6"/>
      <c r="B49" s="6"/>
      <c r="C49" s="6"/>
      <c r="D49" s="6"/>
      <c r="E49" s="6"/>
    </row>
    <row r="50" spans="1:5" ht="15.75">
      <c r="A50" s="6"/>
      <c r="B50" s="6"/>
      <c r="C50" s="6"/>
      <c r="D50" s="6"/>
      <c r="E50" s="6"/>
    </row>
    <row r="51" spans="1:5" ht="15.75">
      <c r="A51" s="6"/>
      <c r="B51" s="6"/>
      <c r="C51" s="6"/>
      <c r="D51" s="6"/>
      <c r="E51" s="6"/>
    </row>
    <row r="52" spans="1:5" ht="15.75">
      <c r="A52" s="6"/>
      <c r="B52" s="6"/>
      <c r="C52" s="6"/>
      <c r="D52" s="6"/>
      <c r="E52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22" sqref="C22"/>
    </sheetView>
  </sheetViews>
  <sheetFormatPr defaultColWidth="9.140625" defaultRowHeight="12.75"/>
  <cols>
    <col min="1" max="1" width="7.7109375" style="0" customWidth="1"/>
    <col min="2" max="2" width="56.00390625" style="0" customWidth="1"/>
    <col min="3" max="3" width="13.140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43</v>
      </c>
      <c r="B6" s="68"/>
      <c r="C6" s="68"/>
    </row>
    <row r="7" spans="1:4" ht="36" customHeight="1">
      <c r="A7" s="24"/>
      <c r="B7" s="45" t="s">
        <v>131</v>
      </c>
      <c r="C7" s="26">
        <v>18375.94</v>
      </c>
      <c r="D7" s="27" t="s">
        <v>8</v>
      </c>
    </row>
    <row r="8" spans="1:4" ht="15.75">
      <c r="A8" s="24" t="s">
        <v>5</v>
      </c>
      <c r="B8" s="24"/>
      <c r="C8" s="18">
        <v>345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f>34651.8-2277.36</f>
        <v>32374.44</v>
      </c>
      <c r="D10" s="27" t="s">
        <v>8</v>
      </c>
    </row>
    <row r="11" spans="1:4" ht="15.75">
      <c r="A11" s="28"/>
      <c r="B11" s="21" t="s">
        <v>9</v>
      </c>
      <c r="C11" s="30">
        <v>82.65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20410.2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3312</v>
      </c>
      <c r="D13" s="27" t="s">
        <v>8</v>
      </c>
    </row>
    <row r="14" spans="1:4" ht="31.5">
      <c r="A14" s="31" t="s">
        <v>24</v>
      </c>
      <c r="B14" s="21" t="s">
        <v>13</v>
      </c>
      <c r="C14" s="32">
        <v>1242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0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0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4305.6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4512.6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0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7038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C24+C25+C26+C27</f>
        <v>0</v>
      </c>
      <c r="D22" s="27" t="s">
        <v>8</v>
      </c>
    </row>
    <row r="23" spans="1:4" ht="15.75">
      <c r="A23" s="31"/>
      <c r="B23" s="35"/>
      <c r="C23" s="24"/>
      <c r="D23" s="27"/>
    </row>
    <row r="24" spans="1:4" ht="15.75">
      <c r="A24" s="31"/>
      <c r="B24" s="36"/>
      <c r="C24" s="34"/>
      <c r="D24" s="27"/>
    </row>
    <row r="25" spans="1:4" ht="15.75">
      <c r="A25" s="31"/>
      <c r="B25" s="39"/>
      <c r="C25" s="40"/>
      <c r="D25" s="27"/>
    </row>
    <row r="26" spans="1:4" ht="15.75">
      <c r="A26" s="31"/>
      <c r="B26" s="42"/>
      <c r="C26" s="38"/>
      <c r="D26" s="27"/>
    </row>
    <row r="27" spans="1:4" ht="15.75">
      <c r="A27" s="31"/>
      <c r="B27" s="42"/>
      <c r="C27" s="37"/>
      <c r="D27" s="27"/>
    </row>
    <row r="28" spans="1:4" ht="15.75">
      <c r="A28" s="24"/>
      <c r="B28" s="39"/>
      <c r="C28" s="37"/>
      <c r="D28" s="27"/>
    </row>
    <row r="29" spans="1:4" ht="15.75">
      <c r="A29" s="24"/>
      <c r="B29" s="39"/>
      <c r="C29" s="37"/>
      <c r="D29" s="27"/>
    </row>
    <row r="30" spans="1:4" ht="15.75">
      <c r="A30" s="43"/>
      <c r="B30" s="44" t="s">
        <v>161</v>
      </c>
      <c r="C30" s="26">
        <f>C7+C10-C12</f>
        <v>30340.18</v>
      </c>
      <c r="D30" s="27" t="s">
        <v>8</v>
      </c>
    </row>
    <row r="31" spans="1:4" ht="15.75">
      <c r="A31" s="43"/>
      <c r="B31" s="43"/>
      <c r="C31" s="43" t="s">
        <v>35</v>
      </c>
      <c r="D31" s="27"/>
    </row>
    <row r="32" spans="1:4" ht="32.25" customHeight="1">
      <c r="A32" s="69" t="s">
        <v>160</v>
      </c>
      <c r="B32" s="69"/>
      <c r="C32" s="43">
        <v>47375.46</v>
      </c>
      <c r="D32" s="27" t="s">
        <v>8</v>
      </c>
    </row>
    <row r="33" spans="1:3" ht="15.75">
      <c r="A33" s="11"/>
      <c r="B33" s="11"/>
      <c r="C33" s="11"/>
    </row>
    <row r="34" spans="1:3" ht="15.75">
      <c r="A34" s="6"/>
      <c r="B34" s="6"/>
      <c r="C34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3">
      <selection activeCell="B29" sqref="B29"/>
    </sheetView>
  </sheetViews>
  <sheetFormatPr defaultColWidth="9.140625" defaultRowHeight="12.75"/>
  <cols>
    <col min="1" max="1" width="5.57421875" style="0" bestFit="1" customWidth="1"/>
    <col min="2" max="2" width="57.57421875" style="0" bestFit="1" customWidth="1"/>
    <col min="3" max="3" width="13.281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157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44</v>
      </c>
      <c r="B6" s="68"/>
      <c r="C6" s="68"/>
    </row>
    <row r="7" spans="1:4" ht="24" customHeight="1">
      <c r="A7" s="24"/>
      <c r="B7" s="45" t="s">
        <v>131</v>
      </c>
      <c r="C7" s="26">
        <v>-10243.38</v>
      </c>
      <c r="D7" s="27" t="s">
        <v>8</v>
      </c>
    </row>
    <row r="8" spans="1:4" ht="15.75">
      <c r="A8" s="71" t="s">
        <v>5</v>
      </c>
      <c r="B8" s="71"/>
      <c r="C8" s="18">
        <v>526.3</v>
      </c>
      <c r="D8" s="28" t="s">
        <v>6</v>
      </c>
    </row>
    <row r="9" spans="1:4" ht="15.75">
      <c r="A9" s="28">
        <v>1</v>
      </c>
      <c r="B9" s="18" t="s">
        <v>7</v>
      </c>
      <c r="C9" s="29"/>
      <c r="D9" s="27"/>
    </row>
    <row r="10" spans="1:4" ht="15.75">
      <c r="A10" s="28"/>
      <c r="B10" s="21" t="s">
        <v>20</v>
      </c>
      <c r="C10" s="30">
        <v>65050.68</v>
      </c>
      <c r="D10" s="27" t="s">
        <v>8</v>
      </c>
    </row>
    <row r="11" spans="1:4" ht="15.75">
      <c r="A11" s="28"/>
      <c r="B11" s="21" t="s">
        <v>9</v>
      </c>
      <c r="C11" s="30">
        <v>88.91</v>
      </c>
      <c r="D11" s="27" t="s">
        <v>10</v>
      </c>
    </row>
    <row r="12" spans="1:4" ht="15.75">
      <c r="A12" s="28">
        <v>2</v>
      </c>
      <c r="B12" s="18" t="s">
        <v>11</v>
      </c>
      <c r="C12" s="30">
        <f>SUM(C13:C22)</f>
        <v>64240.07</v>
      </c>
      <c r="D12" s="27" t="s">
        <v>8</v>
      </c>
    </row>
    <row r="13" spans="1:4" ht="15.75">
      <c r="A13" s="31" t="s">
        <v>23</v>
      </c>
      <c r="B13" s="21" t="s">
        <v>12</v>
      </c>
      <c r="C13" s="32">
        <v>11368.08</v>
      </c>
      <c r="D13" s="27" t="s">
        <v>8</v>
      </c>
    </row>
    <row r="14" spans="1:4" ht="31.5">
      <c r="A14" s="31" t="s">
        <v>24</v>
      </c>
      <c r="B14" s="21" t="s">
        <v>13</v>
      </c>
      <c r="C14" s="32">
        <v>1894.68</v>
      </c>
      <c r="D14" s="27" t="s">
        <v>8</v>
      </c>
    </row>
    <row r="15" spans="1:4" ht="15.75">
      <c r="A15" s="31" t="s">
        <v>25</v>
      </c>
      <c r="B15" s="21" t="s">
        <v>14</v>
      </c>
      <c r="C15" s="32">
        <v>2401.23</v>
      </c>
      <c r="D15" s="27" t="s">
        <v>8</v>
      </c>
    </row>
    <row r="16" spans="1:4" ht="15.75">
      <c r="A16" s="31" t="s">
        <v>26</v>
      </c>
      <c r="B16" s="21" t="s">
        <v>0</v>
      </c>
      <c r="C16" s="32">
        <v>7380</v>
      </c>
      <c r="D16" s="27" t="s">
        <v>8</v>
      </c>
    </row>
    <row r="17" spans="1:4" ht="31.5">
      <c r="A17" s="33" t="s">
        <v>27</v>
      </c>
      <c r="B17" s="21" t="s">
        <v>15</v>
      </c>
      <c r="C17" s="32">
        <v>8715.48</v>
      </c>
      <c r="D17" s="27" t="s">
        <v>8</v>
      </c>
    </row>
    <row r="18" spans="1:4" ht="15.75">
      <c r="A18" s="33" t="s">
        <v>28</v>
      </c>
      <c r="B18" s="21" t="s">
        <v>16</v>
      </c>
      <c r="C18" s="32">
        <v>6884.04</v>
      </c>
      <c r="D18" s="27" t="s">
        <v>8</v>
      </c>
    </row>
    <row r="19" spans="1:4" ht="31.5">
      <c r="A19" s="33" t="s">
        <v>29</v>
      </c>
      <c r="B19" s="21" t="s">
        <v>17</v>
      </c>
      <c r="C19" s="32">
        <v>1579.2</v>
      </c>
      <c r="D19" s="27" t="s">
        <v>8</v>
      </c>
    </row>
    <row r="20" spans="1:4" ht="15.75">
      <c r="A20" s="31" t="s">
        <v>30</v>
      </c>
      <c r="B20" s="21" t="s">
        <v>21</v>
      </c>
      <c r="C20" s="32">
        <v>0</v>
      </c>
      <c r="D20" s="27" t="s">
        <v>8</v>
      </c>
    </row>
    <row r="21" spans="1:4" ht="15.75">
      <c r="A21" s="31" t="s">
        <v>31</v>
      </c>
      <c r="B21" s="21" t="s">
        <v>18</v>
      </c>
      <c r="C21" s="32">
        <v>10736.52</v>
      </c>
      <c r="D21" s="27" t="s">
        <v>8</v>
      </c>
    </row>
    <row r="22" spans="1:4" ht="15.75">
      <c r="A22" s="31" t="s">
        <v>32</v>
      </c>
      <c r="B22" s="21" t="s">
        <v>19</v>
      </c>
      <c r="C22" s="32">
        <f>C24+C25+C28+C29+C26+C27</f>
        <v>13280.84</v>
      </c>
      <c r="D22" s="27" t="s">
        <v>8</v>
      </c>
    </row>
    <row r="23" spans="1:4" ht="15.75">
      <c r="A23" s="31"/>
      <c r="B23" s="35" t="s">
        <v>22</v>
      </c>
      <c r="C23" s="24"/>
      <c r="D23" s="27"/>
    </row>
    <row r="24" spans="1:4" ht="15.75">
      <c r="A24" s="31"/>
      <c r="B24" s="42" t="s">
        <v>215</v>
      </c>
      <c r="C24" s="38">
        <v>400</v>
      </c>
      <c r="D24" s="27" t="s">
        <v>8</v>
      </c>
    </row>
    <row r="25" spans="1:4" ht="15.75">
      <c r="A25" s="41"/>
      <c r="B25" s="39" t="s">
        <v>38</v>
      </c>
      <c r="C25" s="40">
        <v>3001.68</v>
      </c>
      <c r="D25" s="27" t="s">
        <v>8</v>
      </c>
    </row>
    <row r="26" spans="1:4" ht="15.75">
      <c r="A26" s="41"/>
      <c r="B26" s="42" t="s">
        <v>69</v>
      </c>
      <c r="C26" s="38">
        <v>4310.53</v>
      </c>
      <c r="D26" s="27" t="s">
        <v>8</v>
      </c>
    </row>
    <row r="27" spans="1:4" ht="15.75">
      <c r="A27" s="41"/>
      <c r="B27" s="42" t="s">
        <v>70</v>
      </c>
      <c r="C27" s="37">
        <v>1103.26</v>
      </c>
      <c r="D27" s="27" t="s">
        <v>8</v>
      </c>
    </row>
    <row r="28" spans="1:4" ht="15.75">
      <c r="A28" s="41"/>
      <c r="B28" s="42" t="s">
        <v>45</v>
      </c>
      <c r="C28" s="38">
        <v>1005.37</v>
      </c>
      <c r="D28" s="27" t="s">
        <v>8</v>
      </c>
    </row>
    <row r="29" spans="1:4" ht="15.75">
      <c r="A29" s="24"/>
      <c r="B29" s="39" t="s">
        <v>251</v>
      </c>
      <c r="C29" s="38">
        <v>3460</v>
      </c>
      <c r="D29" s="27" t="s">
        <v>8</v>
      </c>
    </row>
    <row r="30" spans="1:4" ht="15.75">
      <c r="A30" s="24"/>
      <c r="B30" s="39"/>
      <c r="C30" s="38"/>
      <c r="D30" s="27"/>
    </row>
    <row r="31" spans="1:4" ht="15.75">
      <c r="A31" s="43"/>
      <c r="B31" s="44" t="s">
        <v>161</v>
      </c>
      <c r="C31" s="26">
        <f>C7+C10-C12</f>
        <v>-9432.77</v>
      </c>
      <c r="D31" s="27" t="s">
        <v>8</v>
      </c>
    </row>
    <row r="32" spans="1:4" ht="15.75">
      <c r="A32" s="43"/>
      <c r="B32" s="43"/>
      <c r="C32" s="43" t="s">
        <v>35</v>
      </c>
      <c r="D32" s="17"/>
    </row>
    <row r="33" spans="1:4" ht="29.25" customHeight="1">
      <c r="A33" s="69" t="s">
        <v>160</v>
      </c>
      <c r="B33" s="69"/>
      <c r="C33" s="43">
        <v>84078.31</v>
      </c>
      <c r="D33" s="27" t="s">
        <v>8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</sheetData>
  <mergeCells count="7">
    <mergeCell ref="A6:C6"/>
    <mergeCell ref="A33:B33"/>
    <mergeCell ref="A8:B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2014-03-26T08:36:41Z</cp:lastPrinted>
  <dcterms:created xsi:type="dcterms:W3CDTF">1996-10-08T23:32:33Z</dcterms:created>
  <dcterms:modified xsi:type="dcterms:W3CDTF">2014-03-26T08:42:56Z</dcterms:modified>
  <cp:category/>
  <cp:version/>
  <cp:contentType/>
  <cp:contentStatus/>
</cp:coreProperties>
</file>