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9" firstSheet="26" activeTab="38"/>
  </bookViews>
  <sheets>
    <sheet name="свод 2012г." sheetId="1" r:id="rId1"/>
    <sheet name="Берег. 28" sheetId="2" r:id="rId2"/>
    <sheet name="Боров.10" sheetId="3" r:id="rId3"/>
    <sheet name="Боров.12" sheetId="4" r:id="rId4"/>
    <sheet name="Боров.14" sheetId="5" r:id="rId5"/>
    <sheet name="Боров.15" sheetId="6" r:id="rId6"/>
    <sheet name="В.Серг.19" sheetId="7" r:id="rId7"/>
    <sheet name="В.Серг.19а" sheetId="8" r:id="rId8"/>
    <sheet name="В.Серг. 19б" sheetId="9" r:id="rId9"/>
    <sheet name="Гагарина2" sheetId="10" r:id="rId10"/>
    <sheet name="Гагарина 4" sheetId="11" r:id="rId11"/>
    <sheet name="Горелова 3" sheetId="12" r:id="rId12"/>
    <sheet name="Горелова5" sheetId="13" r:id="rId13"/>
    <sheet name="Горелова 8" sheetId="14" r:id="rId14"/>
    <sheet name="Горелова 9" sheetId="15" r:id="rId15"/>
    <sheet name="Граф.30а" sheetId="16" r:id="rId16"/>
    <sheet name="Дарв.1а" sheetId="17" r:id="rId17"/>
    <sheet name="Дзерж.2" sheetId="18" r:id="rId18"/>
    <sheet name="Дзерж.3" sheetId="19" r:id="rId19"/>
    <sheet name="Дзерж.4" sheetId="20" r:id="rId20"/>
    <sheet name="Дзерж.5" sheetId="21" r:id="rId21"/>
    <sheet name="Дзерж.6" sheetId="22" r:id="rId22"/>
    <sheet name="Каолин. 16" sheetId="23" r:id="rId23"/>
    <sheet name="Каолин.8" sheetId="24" r:id="rId24"/>
    <sheet name="Коопер.4" sheetId="25" r:id="rId25"/>
    <sheet name="Коопер.5" sheetId="26" r:id="rId26"/>
    <sheet name="Крест.144" sheetId="27" r:id="rId27"/>
    <sheet name="Ленин.22а" sheetId="28" r:id="rId28"/>
    <sheet name="Ленин.22б" sheetId="29" r:id="rId29"/>
    <sheet name="Ленин. 22в" sheetId="30" r:id="rId30"/>
    <sheet name="Ленин.24" sheetId="31" r:id="rId31"/>
    <sheet name="Ленин.27" sheetId="32" r:id="rId32"/>
    <sheet name="Ленин.27а" sheetId="33" r:id="rId33"/>
    <sheet name="Ленин.29" sheetId="34" r:id="rId34"/>
    <sheet name="Ленин. 31" sheetId="35" r:id="rId35"/>
    <sheet name="Ленин.31 А " sheetId="36" r:id="rId36"/>
    <sheet name="Ленин. 33" sheetId="37" r:id="rId37"/>
    <sheet name="Ленин. 35" sheetId="38" r:id="rId38"/>
    <sheet name="Ленин.37" sheetId="39" r:id="rId39"/>
    <sheet name="Метал. 1А" sheetId="40" r:id="rId40"/>
    <sheet name="Металл. 2" sheetId="41" r:id="rId41"/>
    <sheet name="Огнеуп. 14" sheetId="42" r:id="rId42"/>
    <sheet name="О. Урала 4" sheetId="43" r:id="rId43"/>
    <sheet name="Побед. 1" sheetId="44" r:id="rId44"/>
    <sheet name="Побед.2А" sheetId="45" r:id="rId45"/>
    <sheet name="Побед.2Б" sheetId="46" r:id="rId46"/>
    <sheet name="Побед.2В" sheetId="47" r:id="rId47"/>
    <sheet name="Побед.2Г" sheetId="48" r:id="rId48"/>
    <sheet name="Побед. 4" sheetId="49" r:id="rId49"/>
    <sheet name="Побед.4 Б" sheetId="50" r:id="rId50"/>
    <sheet name="Побед. 5" sheetId="51" r:id="rId51"/>
    <sheet name="Побед. 7" sheetId="52" r:id="rId52"/>
    <sheet name="Побед.8" sheetId="53" r:id="rId53"/>
    <sheet name="Побед. 58" sheetId="54" r:id="rId54"/>
    <sheet name="Респ. 5" sheetId="55" r:id="rId55"/>
    <sheet name="Респ.6" sheetId="56" r:id="rId56"/>
    <sheet name="Респ.7" sheetId="57" r:id="rId57"/>
    <sheet name="Респ. 8" sheetId="58" r:id="rId58"/>
    <sheet name="СВерд. 92" sheetId="59" r:id="rId59"/>
    <sheet name="Сверд. 115" sheetId="60" r:id="rId60"/>
    <sheet name="Сверд.133А" sheetId="61" r:id="rId61"/>
    <sheet name="Сверд.135" sheetId="62" r:id="rId62"/>
    <sheet name="Сойман.15" sheetId="63" r:id="rId63"/>
    <sheet name="Соц.Шт. 3А" sheetId="64" r:id="rId64"/>
    <sheet name="Соц. Шт. 3Б" sheetId="65" r:id="rId65"/>
    <sheet name="ЧГРЭС 4" sheetId="66" r:id="rId66"/>
    <sheet name="Школьн. 3" sheetId="67" r:id="rId67"/>
    <sheet name="Школьн. 5" sheetId="68" r:id="rId68"/>
    <sheet name="Щорса 50" sheetId="69" r:id="rId69"/>
    <sheet name="Ю.Ич. 150" sheetId="70" r:id="rId70"/>
    <sheet name="Ю. Ич.177" sheetId="71" r:id="rId71"/>
    <sheet name="Ю. Ич.179" sheetId="72" r:id="rId72"/>
    <sheet name="Ю.Ич. 181" sheetId="73" r:id="rId73"/>
  </sheets>
  <definedNames/>
  <calcPr fullCalcOnLoad="1" fullPrecision="0"/>
</workbook>
</file>

<file path=xl/sharedStrings.xml><?xml version="1.0" encoding="utf-8"?>
<sst xmlns="http://schemas.openxmlformats.org/spreadsheetml/2006/main" count="5016" uniqueCount="299">
  <si>
    <t>Уборка придомовой территории</t>
  </si>
  <si>
    <t xml:space="preserve">Отчет  ООО "УЖХ" по выполнению условий </t>
  </si>
  <si>
    <t>договора управления  многоквартирного дома</t>
  </si>
  <si>
    <t>по статье  "содержание и текущий ремонт"</t>
  </si>
  <si>
    <t>ул. Береговая,   д.  28</t>
  </si>
  <si>
    <t>Общая площадь дома</t>
  </si>
  <si>
    <t>кв.м.</t>
  </si>
  <si>
    <t>Доход:</t>
  </si>
  <si>
    <t>руб.</t>
  </si>
  <si>
    <t>Оплата жильцами составила</t>
  </si>
  <si>
    <t>%</t>
  </si>
  <si>
    <t>Расходы по видам услуг</t>
  </si>
  <si>
    <t>Аварийно-диспетчерская служба</t>
  </si>
  <si>
    <t>Освещение мест общего пользования (Челябэнергосбыт)</t>
  </si>
  <si>
    <t>Уборка лестничных клеток</t>
  </si>
  <si>
    <t>Техническое обслуживание систем: ГВС, ХВС, отопления, канализации, электроснабжения; кровли</t>
  </si>
  <si>
    <t>Вывоз, утилизация мусора (Спецсервис)</t>
  </si>
  <si>
    <t>Обслуживание внутридомового газового оборудования (Севергазком)</t>
  </si>
  <si>
    <t xml:space="preserve">Расходы управления </t>
  </si>
  <si>
    <t>Текущий ремонт и благоустройство</t>
  </si>
  <si>
    <t xml:space="preserve">Начислено  жителям за год </t>
  </si>
  <si>
    <t xml:space="preserve">Дератизация, дезинсекция </t>
  </si>
  <si>
    <t>в том числе: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</si>
  <si>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</si>
  <si>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</si>
  <si>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</si>
  <si>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</si>
  <si>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</si>
  <si>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</si>
  <si>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</si>
  <si>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</si>
  <si>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</si>
  <si>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</si>
  <si>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Остаток средств  на 01.01.2012г.</t>
  </si>
  <si>
    <t>ул. Боровая,   д.  10</t>
  </si>
  <si>
    <t>Прочистка засоренных вентиляционных каналов</t>
  </si>
  <si>
    <t>Замена канализационных труб, фасонных частей</t>
  </si>
  <si>
    <t xml:space="preserve">    </t>
  </si>
  <si>
    <t>ул. Боровая,   д.  12</t>
  </si>
  <si>
    <t>Откачка подвала</t>
  </si>
  <si>
    <t>Прочистка засоров канализации</t>
  </si>
  <si>
    <t>ул. Боровая,   д.  14</t>
  </si>
  <si>
    <r>
      <t xml:space="preserve">Смена трубы до 1,2м </t>
    </r>
    <r>
      <rPr>
        <sz val="12"/>
        <rFont val="Times New Roman"/>
        <family val="1"/>
      </rPr>
      <t>Ø</t>
    </r>
    <r>
      <rPr>
        <i/>
        <sz val="12"/>
        <rFont val="Times New Roman"/>
        <family val="1"/>
      </rPr>
      <t xml:space="preserve"> 32мм</t>
    </r>
  </si>
  <si>
    <t>ул. Боровая,   д.  15</t>
  </si>
  <si>
    <t>ул. В. Сергеевой ,   д.  19</t>
  </si>
  <si>
    <t>ул. В. Сергеевой ,   д.  19-А</t>
  </si>
  <si>
    <t>ул. В. Сергеевой ,   д.  19-Б</t>
  </si>
  <si>
    <t>ул. Гагарина,   д.  2</t>
  </si>
  <si>
    <t>Установка кранов для спуска воздуха из системы</t>
  </si>
  <si>
    <t>ул. Горелова,   д.  3</t>
  </si>
  <si>
    <t>Укос травы</t>
  </si>
  <si>
    <t>Очистка кровли от снега</t>
  </si>
  <si>
    <t>Замена оконных стекол</t>
  </si>
  <si>
    <t>ул. Горелова,   д.  5</t>
  </si>
  <si>
    <t>Ремонт кровли</t>
  </si>
  <si>
    <t>Замена, установка  прокладок, заглушки, вентиля</t>
  </si>
  <si>
    <t>ул. Горелова,   д.  8</t>
  </si>
  <si>
    <t xml:space="preserve">Ремонт подъездов </t>
  </si>
  <si>
    <t>Вывоз мусора</t>
  </si>
  <si>
    <t xml:space="preserve">Закрытие чердаков, подвалов </t>
  </si>
  <si>
    <t xml:space="preserve">Замена канализационных труб, фасонных частей </t>
  </si>
  <si>
    <t>Штукатурка фасада, побелка</t>
  </si>
  <si>
    <t xml:space="preserve">Скалывание сосулек с кромки кровли </t>
  </si>
  <si>
    <t>Прочистка засора канализационных стояков</t>
  </si>
  <si>
    <t>Замена  вентилей, фильтров, отводов на ХВС, ГВС</t>
  </si>
  <si>
    <t>ул. Горелова,   д. 9</t>
  </si>
  <si>
    <t xml:space="preserve">Восстановление подъездного отопления </t>
  </si>
  <si>
    <t>ул. Графитовая,   д. 30-А</t>
  </si>
  <si>
    <t>Закрытие чердаков, подвалов</t>
  </si>
  <si>
    <t>ул. Дарвина,   д. 1-А</t>
  </si>
  <si>
    <t>ул. Дзержинского,   д.  2</t>
  </si>
  <si>
    <t>Смена дверных петель</t>
  </si>
  <si>
    <t>Установка насоса в подвале</t>
  </si>
  <si>
    <t>Прочистка канализации</t>
  </si>
  <si>
    <t>ул. Дзержинского,   д.  3</t>
  </si>
  <si>
    <t>ул. Дзержинского,   д. 4</t>
  </si>
  <si>
    <t>Смена дверной пружины (доводчика)</t>
  </si>
  <si>
    <t>ул. Дзержинского,   д. 5</t>
  </si>
  <si>
    <t>ул. Соймановский ,   д. 15</t>
  </si>
  <si>
    <t>ул. Дзержинского,   д. 6</t>
  </si>
  <si>
    <t>Обслуживание внутридомового газового оборудования                                  (Севергазком)</t>
  </si>
  <si>
    <t>Промывка трубопроводов центрального отопления</t>
  </si>
  <si>
    <t xml:space="preserve">Испытание трубопроводов центрального отопления </t>
  </si>
  <si>
    <t>Задолженность жильцов за коммунальные услуги на  01.03.2012г.  составляет:</t>
  </si>
  <si>
    <t>Расходы по видам услуг:</t>
  </si>
  <si>
    <t>ул. Каолиновая ,   д.  16</t>
  </si>
  <si>
    <t>Прочистка дворовой канализационной сети</t>
  </si>
  <si>
    <t>ул. Каолиновая,   д.  8</t>
  </si>
  <si>
    <t>Частичный ремонт кровли</t>
  </si>
  <si>
    <t>ул. Кооперативная ,   д.  4</t>
  </si>
  <si>
    <t>ул. Кооперативная,   д.  5</t>
  </si>
  <si>
    <t>Замена электрического кабеля</t>
  </si>
  <si>
    <t>ул. Крестьянская ,   д. 144</t>
  </si>
  <si>
    <t>Заделка подвальных окон фанерой</t>
  </si>
  <si>
    <t>ул. Ленина ,   д. 22-А</t>
  </si>
  <si>
    <t>ул. Ленина,   д.  22- Б</t>
  </si>
  <si>
    <t>ул.Ленина,   д.  22-В</t>
  </si>
  <si>
    <t>ул. Ленина ,   д.  24</t>
  </si>
  <si>
    <t>ул. Ленина,   д.  27</t>
  </si>
  <si>
    <t>Смена дверной ручки-скобы</t>
  </si>
  <si>
    <t>ул. Ленина,   д. 27-А</t>
  </si>
  <si>
    <t>ул. Ленина,   д. 29</t>
  </si>
  <si>
    <t>ул. Ленина,   д.  31</t>
  </si>
  <si>
    <t>ул. Ленина ,   д. 31-А</t>
  </si>
  <si>
    <t>ул. Ленина ,   д.  33</t>
  </si>
  <si>
    <t>ул. Ленина,   д.  35</t>
  </si>
  <si>
    <t>ул. Ленина ,   д. 37</t>
  </si>
  <si>
    <t>ул. Металлистов,   д. 1-А</t>
  </si>
  <si>
    <t>ул.   Металлургов,   д.  2</t>
  </si>
  <si>
    <t>ул. Огнеупорная ,   д.  14</t>
  </si>
  <si>
    <t>ул. Освобождение Урала ,   д.  4</t>
  </si>
  <si>
    <t xml:space="preserve">Замена стояка ХВС </t>
  </si>
  <si>
    <t>Укрепление оконных и дверных коробок</t>
  </si>
  <si>
    <t>ул. Победы,   д.  1</t>
  </si>
  <si>
    <t>ул. Победы,   д.  2-А</t>
  </si>
  <si>
    <t>ул. Победы,   д.  2-Б</t>
  </si>
  <si>
    <t>ул. Победы,   д.  2-В</t>
  </si>
  <si>
    <t>ул. Победы,   д.  2-Г</t>
  </si>
  <si>
    <t>Прочистка засора канализации</t>
  </si>
  <si>
    <t>ул. Победы ,   д.  4</t>
  </si>
  <si>
    <t>ул. Победы,   д.  4-Б</t>
  </si>
  <si>
    <t>ул. Победы,   д.  5</t>
  </si>
  <si>
    <t>ул. Победы,   д.  7</t>
  </si>
  <si>
    <t>ул. Победы,   д.  8</t>
  </si>
  <si>
    <t>ул. Победы,   д.  58</t>
  </si>
  <si>
    <t>ул. Республики,   д.  5</t>
  </si>
  <si>
    <t xml:space="preserve">Ремонт дощатого покрытия </t>
  </si>
  <si>
    <t>ул. Республики,   д.  6</t>
  </si>
  <si>
    <t>ул. Республики,   д.  7</t>
  </si>
  <si>
    <t>ул. Республики,   д.  8</t>
  </si>
  <si>
    <t>ул. Свердлова ,   д.  115</t>
  </si>
  <si>
    <t xml:space="preserve">Ремонт насоса </t>
  </si>
  <si>
    <t>ул. Свердлова,   д.  133-А</t>
  </si>
  <si>
    <t xml:space="preserve">Укрепление оконных и дверных коробок </t>
  </si>
  <si>
    <t>ул. Свердлова ,   д.  135</t>
  </si>
  <si>
    <t>ул. Свердлова,   д.  92</t>
  </si>
  <si>
    <t>ул. Соц. Штурма,   д.  3-А</t>
  </si>
  <si>
    <t>ул. Соц. Штурма,   д. 3-Б</t>
  </si>
  <si>
    <t>ул. ЧГРЭС,   д.  4</t>
  </si>
  <si>
    <t>ул. Школьная ,   д.  3</t>
  </si>
  <si>
    <t>ул.  Школьная ,   д.  5</t>
  </si>
  <si>
    <t>Ремонт деревянных ступеней</t>
  </si>
  <si>
    <t>ул. Щорса,   д.  50</t>
  </si>
  <si>
    <t>ул. Ю. Ичевой ,   д.  150</t>
  </si>
  <si>
    <t>ул. Ю.  Ичевой ,   д.  179</t>
  </si>
  <si>
    <t>ул. Ю.  Ичевой ,   д.  177</t>
  </si>
  <si>
    <t>ул. Ю. Ичевой ,   д.  181</t>
  </si>
  <si>
    <t>договоров  управления  многоквартирных домов</t>
  </si>
  <si>
    <t>за 2012 год.</t>
  </si>
  <si>
    <t xml:space="preserve">Сводный отчет  ООО "УЖХ" по выполнению условий </t>
  </si>
  <si>
    <t>1.</t>
  </si>
  <si>
    <t>2.</t>
  </si>
  <si>
    <t>Остаток средств  на 01.01.2013г.</t>
  </si>
  <si>
    <t>Задолженность жильцов за коммунальные услуги на  01.03.2013г.  составляет:</t>
  </si>
  <si>
    <t>Замена электрокабедя</t>
  </si>
  <si>
    <t>Изготовление и крепление доски объявлений</t>
  </si>
  <si>
    <t>Устранение засоров внутренних канализационных трубопроводов</t>
  </si>
  <si>
    <t>Остаток средств  на 01.01.2013г..</t>
  </si>
  <si>
    <t>Установка двери в подвал</t>
  </si>
  <si>
    <t>Засыпка придомовой территории щебнем</t>
  </si>
  <si>
    <t>Ремонт дверного полотна</t>
  </si>
  <si>
    <t>Работа автовышки при ремонте кровли</t>
  </si>
  <si>
    <t>Пропенили швы на кровле</t>
  </si>
  <si>
    <t>Замена задвижки отопления</t>
  </si>
  <si>
    <t>Зеделка выбоин в цементных полах</t>
  </si>
  <si>
    <t>Ремонт насоса малой мощности</t>
  </si>
  <si>
    <t>Ремонт отмостки</t>
  </si>
  <si>
    <t>Ремонт входа в подвальное помещение</t>
  </si>
  <si>
    <t>Восстанорвлениекирпичной кладки подвального окна</t>
  </si>
  <si>
    <t>Замена стояка ГВС</t>
  </si>
  <si>
    <t>Ремонт подъездов</t>
  </si>
  <si>
    <t>Закрытие  подвала</t>
  </si>
  <si>
    <t>Подсыпка пешеходных дорожек</t>
  </si>
  <si>
    <t>Утепление теплового узла</t>
  </si>
  <si>
    <t>Замена входных кранов на ХВС, ГВС</t>
  </si>
  <si>
    <t>Ремонт ВРУ</t>
  </si>
  <si>
    <t>Замена стояка канализации</t>
  </si>
  <si>
    <t>Замена канализационных труб в подвале</t>
  </si>
  <si>
    <t>Восстановление разрушенной тепловой изоляции</t>
  </si>
  <si>
    <t xml:space="preserve">Монтаж электрорубильника, контактора </t>
  </si>
  <si>
    <t>Ремонт водоподогревателя (Ловаля)</t>
  </si>
  <si>
    <t>Замена вентилей, запорной арматуры на стояках отопления</t>
  </si>
  <si>
    <t>Изготовление и установка перил</t>
  </si>
  <si>
    <t xml:space="preserve">Замена стояков ГВС, ХВС </t>
  </si>
  <si>
    <t xml:space="preserve">Ремонт  трассы ХВС, ГВС </t>
  </si>
  <si>
    <t>Ремонт насосов малой мощности</t>
  </si>
  <si>
    <t>Замена замка навесного(с заменой новых петель)</t>
  </si>
  <si>
    <t>Ремонт дощатого покрытия</t>
  </si>
  <si>
    <t>Замена задвижек отопления</t>
  </si>
  <si>
    <t>Подсыпка пешеходных дорожек, тротуаров</t>
  </si>
  <si>
    <t xml:space="preserve">Ремонт водоподогревателя </t>
  </si>
  <si>
    <t>Очиска подвала от мусора</t>
  </si>
  <si>
    <t>Замена электропровода в подвале</t>
  </si>
  <si>
    <t>Восстановление кирпичной кладки вентиляционной трубы</t>
  </si>
  <si>
    <t>Запенены стыки кровли с автовышки</t>
  </si>
  <si>
    <t>Замена электрокабеля, электропровода</t>
  </si>
  <si>
    <t xml:space="preserve">Замена трубопроводов отопления </t>
  </si>
  <si>
    <t>Замена оконных стекол в подъездах</t>
  </si>
  <si>
    <t>Ремонт водоподогревателя</t>
  </si>
  <si>
    <t>Утепление слухового окна</t>
  </si>
  <si>
    <t>Замена трубопроводов ХВС</t>
  </si>
  <si>
    <t>Замена трубопроводов отопления</t>
  </si>
  <si>
    <t>Наполнение песком песочниц</t>
  </si>
  <si>
    <t>Демонтаж и установка насоса в подвале</t>
  </si>
  <si>
    <t>Замена тепловой изоляции труб отопления</t>
  </si>
  <si>
    <t>Латочный ремонт кровли</t>
  </si>
  <si>
    <t>Закрытие подвальных окон железом</t>
  </si>
  <si>
    <t>Изготовление и установка металлической решетки</t>
  </si>
  <si>
    <t>Подчеканка канализационных труб</t>
  </si>
  <si>
    <t>Задолженность жильцов за ЖКУ на  01.03.2013г. составляет:</t>
  </si>
  <si>
    <t>Замена задвижки ХВС</t>
  </si>
  <si>
    <t xml:space="preserve">Утепление теплоузла </t>
  </si>
  <si>
    <t xml:space="preserve">Закрепление труб канализации </t>
  </si>
  <si>
    <t>Изготовление и замена дверного блока</t>
  </si>
  <si>
    <t xml:space="preserve">Ремонт  III, IV подъездов </t>
  </si>
  <si>
    <t>Ремонт крыльца</t>
  </si>
  <si>
    <t>Шпаклевка, штукатурка откосов (2, 4 подъезд)</t>
  </si>
  <si>
    <t xml:space="preserve">Замена системы отопления </t>
  </si>
  <si>
    <t>Очистка кровли (чердака) от мусора</t>
  </si>
  <si>
    <t>Замена трассы  отопления в подвале</t>
  </si>
  <si>
    <t>Замена электрокабеля</t>
  </si>
  <si>
    <t>Ремонт I, II подъезда</t>
  </si>
  <si>
    <t>Заделка подвальных окон кирпичем</t>
  </si>
  <si>
    <t>Ремонт перил, деревянного поручня</t>
  </si>
  <si>
    <t>Пропенили швы в подвале</t>
  </si>
  <si>
    <t xml:space="preserve">Вывоз мусора </t>
  </si>
  <si>
    <t xml:space="preserve">Замена ввода отопления </t>
  </si>
  <si>
    <t>Опиловка сучьев дерева</t>
  </si>
  <si>
    <t xml:space="preserve">Ремонт фасада </t>
  </si>
  <si>
    <t>Ремонт пола на лестничной площадке</t>
  </si>
  <si>
    <t xml:space="preserve">Установка конька, пропенили швы </t>
  </si>
  <si>
    <t xml:space="preserve">Ремонт кровли </t>
  </si>
  <si>
    <t>Изготовление и установка ступеней в подъезд</t>
  </si>
  <si>
    <t>Разборка  и ремонт старых половв подъзде</t>
  </si>
  <si>
    <t>Ремонт потолка в 1 подъезде</t>
  </si>
  <si>
    <t xml:space="preserve">Запенили ввод теплотрассы </t>
  </si>
  <si>
    <t xml:space="preserve">Закрытие чердака пленкой </t>
  </si>
  <si>
    <t>Замена  вентилей на  стояках отпления</t>
  </si>
  <si>
    <t>Демонтаж, монтаж водоподогревателя</t>
  </si>
  <si>
    <t xml:space="preserve">Покраска теплоузла </t>
  </si>
  <si>
    <t>Заделка подвальных окон железом</t>
  </si>
  <si>
    <t>Ремонт фронтона</t>
  </si>
  <si>
    <t xml:space="preserve">Замена оконных стекол </t>
  </si>
  <si>
    <t>Изготовление и установка трапа в тамбур подъезда</t>
  </si>
  <si>
    <t xml:space="preserve">Работа вавтовышки </t>
  </si>
  <si>
    <t xml:space="preserve">Очистка подвала от мусора </t>
  </si>
  <si>
    <t xml:space="preserve">Ремонт отопления в подвале </t>
  </si>
  <si>
    <t xml:space="preserve">Ремонт ВРУ </t>
  </si>
  <si>
    <t>Замена электропровода</t>
  </si>
  <si>
    <t xml:space="preserve">Ремонт продухов в подвальном помещении </t>
  </si>
  <si>
    <t xml:space="preserve">Откачка воды из подвала </t>
  </si>
  <si>
    <t xml:space="preserve">Начислено  за год </t>
  </si>
  <si>
    <t>Ремонт цоколя</t>
  </si>
  <si>
    <t>Прочистка засора  канализации</t>
  </si>
  <si>
    <t>Заделка проемов после сантехнических работ</t>
  </si>
  <si>
    <t>Ремонт теплового узла</t>
  </si>
  <si>
    <t>Запенили колонку вентиляции и кровлю</t>
  </si>
  <si>
    <t>Сварочные работы на стояках отопления</t>
  </si>
  <si>
    <t>Работа автовышки</t>
  </si>
  <si>
    <t xml:space="preserve"> Закрытие подвальных окон решетками, поликарбонатом</t>
  </si>
  <si>
    <t>Замена системы отопления  в подвале</t>
  </si>
  <si>
    <t>Ремонт вентиляционных каналов</t>
  </si>
  <si>
    <t>Запенили швы на кровле</t>
  </si>
  <si>
    <t>Закрепили решетки на окнах</t>
  </si>
  <si>
    <t xml:space="preserve">Сварочные работы </t>
  </si>
  <si>
    <t>Замена петель и  замка навесного</t>
  </si>
  <si>
    <t>Установка вытяжных ьруб на чердаке</t>
  </si>
  <si>
    <t>Ремонт ступеней подъезда</t>
  </si>
  <si>
    <t>Заделка окон на чердаке</t>
  </si>
  <si>
    <t xml:space="preserve">Восстановление теплоизоляции </t>
  </si>
  <si>
    <t>Очистка подвала от мусора, вывоз мусора</t>
  </si>
  <si>
    <t xml:space="preserve">Ремонт подъезда </t>
  </si>
  <si>
    <t xml:space="preserve">Восстановление теплоизоляции на отплении </t>
  </si>
  <si>
    <t>Работы по ремонту конька на крыше</t>
  </si>
  <si>
    <t xml:space="preserve">Очиска подвала от мусора </t>
  </si>
  <si>
    <t xml:space="preserve">Заделка подвальных окон </t>
  </si>
  <si>
    <t xml:space="preserve">Частичный ремонт кровли </t>
  </si>
  <si>
    <t xml:space="preserve">Наполнение песком песочниц </t>
  </si>
  <si>
    <t>Замена чугунных радиаторов</t>
  </si>
  <si>
    <t>Смена паралельной задвижки</t>
  </si>
  <si>
    <t xml:space="preserve">Сварочные работы на отоплении в подвале </t>
  </si>
  <si>
    <t>Замена тепловой изоляции  труб отопления</t>
  </si>
  <si>
    <t xml:space="preserve">Ремонт системы отопления с заменой вентилей </t>
  </si>
  <si>
    <t xml:space="preserve">Обслуживание газовых емкостей до кранов на вводе в дом </t>
  </si>
  <si>
    <t>Ремонт стояка ХВС</t>
  </si>
  <si>
    <t xml:space="preserve">Замена стояка ГВС </t>
  </si>
  <si>
    <t>Ремонт подъезда</t>
  </si>
  <si>
    <t>Ремонт и изготовление скамеек</t>
  </si>
  <si>
    <t xml:space="preserve">Ремонт качелей до дворе </t>
  </si>
  <si>
    <t xml:space="preserve">Замена стояка ХВС, ГВС </t>
  </si>
  <si>
    <t xml:space="preserve">Ремонт входа в подвальное помещение </t>
  </si>
  <si>
    <t>Замена подвальных окон</t>
  </si>
  <si>
    <t xml:space="preserve">Демонтаж насоса для отопления </t>
  </si>
  <si>
    <t>Ремонт , изготовление, окрашивание скамеек</t>
  </si>
  <si>
    <t xml:space="preserve">Изготовление урн </t>
  </si>
  <si>
    <t>Ремонт качелей</t>
  </si>
  <si>
    <t>Ремонт вентиляционной трубы с кровли</t>
  </si>
  <si>
    <t>за 2011 год.</t>
  </si>
  <si>
    <t>ул. Гагарина,   д.  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</si>
</sst>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00"/>
    <numFmt numFmtId="175" formatCode="0.0000"/>
    <numFmt numFmtId="176" formatCode="0.000"/>
  </numFmts>
  <fonts count="11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" fontId="1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right" inden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center" vertical="justify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wrapText="1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171" fontId="9" fillId="0" borderId="1" xfId="19" applyFont="1" applyBorder="1" applyAlignment="1">
      <alignment horizontal="center"/>
    </xf>
    <xf numFmtId="171" fontId="0" fillId="0" borderId="1" xfId="19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2" fontId="5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 vertical="justify"/>
    </xf>
    <xf numFmtId="2" fontId="4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left" wrapText="1"/>
    </xf>
    <xf numFmtId="2" fontId="8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wrapText="1"/>
    </xf>
    <xf numFmtId="2" fontId="8" fillId="0" borderId="1" xfId="0" applyNumberFormat="1" applyFont="1" applyFill="1" applyBorder="1" applyAlignment="1">
      <alignment/>
    </xf>
    <xf numFmtId="2" fontId="4" fillId="0" borderId="1" xfId="0" applyNumberFormat="1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" fontId="4" fillId="0" borderId="1" xfId="0" applyNumberFormat="1" applyFont="1" applyBorder="1" applyAlignment="1">
      <alignment wrapText="1"/>
    </xf>
    <xf numFmtId="171" fontId="5" fillId="0" borderId="1" xfId="19" applyFont="1" applyBorder="1" applyAlignment="1">
      <alignment/>
    </xf>
    <xf numFmtId="49" fontId="4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49" fontId="4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/>
    </xf>
    <xf numFmtId="171" fontId="0" fillId="0" borderId="0" xfId="0" applyNumberFormat="1" applyAlignment="1">
      <alignment/>
    </xf>
    <xf numFmtId="2" fontId="8" fillId="0" borderId="1" xfId="0" applyNumberFormat="1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5" fillId="0" borderId="1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styles" Target="styles.xml" /><Relationship Id="rId75" Type="http://schemas.openxmlformats.org/officeDocument/2006/relationships/sharedStrings" Target="sharedStrings.xml" /><Relationship Id="rId7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workbookViewId="0" topLeftCell="A1">
      <selection activeCell="B34" sqref="B34"/>
    </sheetView>
  </sheetViews>
  <sheetFormatPr defaultColWidth="9.140625" defaultRowHeight="12.75"/>
  <cols>
    <col min="1" max="1" width="5.140625" style="0" customWidth="1"/>
    <col min="2" max="2" width="60.57421875" style="0" customWidth="1"/>
    <col min="3" max="3" width="14.421875" style="0" customWidth="1"/>
    <col min="4" max="4" width="17.421875" style="0" customWidth="1"/>
    <col min="5" max="5" width="18.57421875" style="22" customWidth="1"/>
    <col min="6" max="6" width="15.421875" style="0" customWidth="1"/>
    <col min="7" max="8" width="12.28125" style="0" customWidth="1"/>
  </cols>
  <sheetData>
    <row r="1" spans="1:5" ht="15.75">
      <c r="A1" s="67" t="s">
        <v>149</v>
      </c>
      <c r="B1" s="67"/>
      <c r="C1" s="67"/>
      <c r="D1" s="67"/>
      <c r="E1" s="67"/>
    </row>
    <row r="2" spans="1:5" ht="15.75">
      <c r="A2" s="67" t="s">
        <v>147</v>
      </c>
      <c r="B2" s="67"/>
      <c r="C2" s="67"/>
      <c r="D2" s="67"/>
      <c r="E2" s="67"/>
    </row>
    <row r="3" spans="1:5" ht="15.75">
      <c r="A3" s="67" t="s">
        <v>3</v>
      </c>
      <c r="B3" s="67"/>
      <c r="C3" s="67"/>
      <c r="D3" s="67"/>
      <c r="E3" s="67"/>
    </row>
    <row r="4" spans="1:23" ht="15.75" customHeight="1">
      <c r="A4" s="68" t="s">
        <v>148</v>
      </c>
      <c r="B4" s="68"/>
      <c r="C4" s="68"/>
      <c r="D4" s="68"/>
      <c r="E4" s="68"/>
      <c r="F4" s="15"/>
      <c r="G4" s="15"/>
      <c r="H4" s="1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ht="26.25" customHeight="1"/>
    <row r="6" spans="1:8" ht="15.75">
      <c r="A6" s="26" t="s">
        <v>150</v>
      </c>
      <c r="B6" s="24" t="s">
        <v>20</v>
      </c>
      <c r="C6" s="25">
        <f>'Берег. 28'!C10+'Боров.10'!C10+'Боров.12'!C10+'Боров.14'!C10+'Боров.15'!C10+'В.Серг.19'!C10+'В.Серг.19а'!C10+'В.Серг. 19б'!C10+Гагарина2!C10+'Горелова 3'!C10+Горелова5!C10+'Горелова 8'!C10+'Горелова 9'!C10+'Граф.30а'!C10+'Дарв.1а'!C10+'Дзерж.2'!C10+'Дзерж.3'!C10+'Дзерж.4'!C10+'Дзерж.5'!C10+'Дзерж.6'!C10+'Каолин. 16'!C10+'Каолин.8'!C10+'Коопер.4'!C10+'Коопер.5'!C10+'Крест.144'!C10+'Ленин.22а'!C10+'Ленин.22б'!C10+'Ленин. 22в'!C10+'Ленин.24'!C10+'Ленин.27'!C10+'Ленин.27а'!C10+'Ленин.29'!C10+'Ленин. 31'!C10+'Ленин.31 А '!C10+'Ленин. 33'!C10+'Ленин. 35'!C10+'Ленин.37'!C10+'Метал. 1А'!C10+'Металл. 2'!C10+'Огнеуп. 14'!C10+'О. Урала 4'!C10+'Побед. 1'!C10+'Побед.2А'!C10+'Побед.2Б'!C10+'Побед.2В'!C10+'Побед.2Г'!C10+'Побед. 4'!C10+'Побед.4 Б'!C10+'Побед. 5'!C10+'Побед. 7'!C10+'Побед.8'!C10+'Побед. 58'!C10+'Респ. 5'!C10+'Респ.6'!C10+'Респ.7'!C10+'Респ. 8'!C10+'Сверд. 115'!C10+'Сверд.133А'!C10+'Сверд.135'!C10+'СВерд. 92'!C10+'Сойман.15'!C10+'Соц.Шт. 3А'!C10+'Соц. Шт. 3Б'!C10+'ЧГРЭС 4'!C10+'Школьн. 3'!C10+'Школьн. 5'!C10+'Щорса 50'!C10+'Ю.Ич. 150'!C10+'Ю. Ич.177'!C10</f>
        <v>10676667.92</v>
      </c>
      <c r="D6" s="25">
        <f>'Ю. Ич.179'!C10+'Ю.Ич. 181'!C10</f>
        <v>821150.84</v>
      </c>
      <c r="E6" s="28">
        <f>C6+D6</f>
        <v>11497818.76</v>
      </c>
      <c r="F6" s="14"/>
      <c r="G6" s="14"/>
      <c r="H6" s="14"/>
    </row>
    <row r="7" spans="1:5" ht="12.75">
      <c r="A7" s="23"/>
      <c r="B7" s="23"/>
      <c r="C7" s="23"/>
      <c r="D7" s="23"/>
      <c r="E7" s="26"/>
    </row>
    <row r="8" spans="1:5" ht="12.75" hidden="1">
      <c r="A8" s="23"/>
      <c r="B8" s="23"/>
      <c r="C8" s="23"/>
      <c r="D8" s="23"/>
      <c r="E8" s="26"/>
    </row>
    <row r="9" spans="1:5" ht="12.75" hidden="1">
      <c r="A9" s="23"/>
      <c r="B9" s="23"/>
      <c r="C9" s="23"/>
      <c r="D9" s="23"/>
      <c r="E9" s="26"/>
    </row>
    <row r="10" spans="1:6" ht="15.75">
      <c r="A10" s="7" t="s">
        <v>151</v>
      </c>
      <c r="B10" s="24" t="s">
        <v>84</v>
      </c>
      <c r="C10" s="25">
        <f>'Берег. 28'!C12+'Боров.10'!C12+'Боров.12'!C12+'Боров.14'!C12+'Боров.15'!C12+'В.Серг.19'!C12+'В.Серг.19а'!C12+'В.Серг. 19б'!C12+Гагарина2!C12+'Горелова 3'!C12+Горелова5!C12+'Горелова 8'!C12+'Горелова 9'!C12+'Граф.30а'!C12+'Дарв.1а'!C12+'Дзерж.2'!C12+'Дзерж.3'!C12+'Дзерж.4'!C12+'Дзерж.5'!C12+'Дзерж.6'!C12+'Каолин. 16'!C12+'Каолин.8'!C12+'Коопер.4'!C12+'Коопер.5'!C12+'Крест.144'!C12+'Ленин.22а'!C12+'Ленин.22б'!C12+'Ленин. 22в'!C12+'Ленин.24'!C12</f>
        <v>5832886.95</v>
      </c>
      <c r="D10" s="25">
        <f>+'Ленин.27'!C12+'Ленин.27а'!C12+'Ленин.29'!C12+'Ленин. 31'!C12+'Ленин.31 А '!C12+'Ленин. 33'!C12+'Ленин. 35'!C12+'Ленин.37'!C12+'Метал. 1А'!C12+'Металл. 2'!C12+'Огнеуп. 14'!C12+'О. Урала 4'!C12+'Побед. 1'!C12+'Побед.2А'!C12+'Побед.2Б'!C12+'Побед.2В'!C12+'Побед.2Г'!C12+'Побед. 4'!C12+'Побед.4 Б'!C12+'Побед. 5'!C12+'Побед. 7'!C12+'Побед.8'!C12+'Побед. 58'!C12+'Респ. 5'!C12+'Респ.6'!C12+'Респ.7'!C12+'Респ. 8'!C12+'Сверд. 115'!C12+'Сверд.133А'!C12+'Сверд.135'!C12+'СВерд. 92'!C12+'Сойман.15'!C12+'Соц.Шт. 3А'!C12+'Соц. Шт. 3Б'!C12+'ЧГРЭС 4'!C12+'Школьн. 3'!C12+'Школьн. 5'!C12+'Щорса 50'!C12+'Ю.Ич. 150'!C12+'Ю. Ич.177'!C12+'Ю. Ич.179'!C12+'Ю.Ич. 181'!C12</f>
        <v>6193604.79</v>
      </c>
      <c r="E10" s="28">
        <f>C10+D10</f>
        <v>12026491.74</v>
      </c>
      <c r="F10" s="65">
        <f>E6-E10</f>
        <v>-528672.98</v>
      </c>
    </row>
    <row r="11" spans="1:5" ht="18.75" customHeight="1">
      <c r="A11" s="8" t="s">
        <v>23</v>
      </c>
      <c r="B11" s="27" t="s">
        <v>12</v>
      </c>
      <c r="C11" s="25">
        <f>'Берег. 28'!C13+'Боров.10'!C13+'Боров.12'!C13+'Боров.14'!C13+'Боров.15'!C13+'В.Серг.19'!C13+'В.Серг.19а'!C13+'В.Серг. 19б'!C13+Гагарина2!C13+'Горелова 3'!C13+Горелова5!C13+'Горелова 8'!C13+'Горелова 9'!C13+'Граф.30а'!C13+'Дарв.1а'!C13+'Дзерж.2'!C13+'Дзерж.3'!C13+'Дзерж.4'!C13+'Дзерж.5'!C13+'Дзерж.6'!C13+'Каолин. 16'!C13+'Каолин.8'!C13+'Коопер.4'!C13+'Коопер.5'!C13+'Крест.144'!C13+'Ленин.22а'!C13+'Ленин.22б'!C13+'Ленин. 22в'!C13+'Ленин.24'!C13</f>
        <v>837109.98</v>
      </c>
      <c r="D11" s="25">
        <f>+'Ленин.27'!C13+'Ленин.27а'!C13+'Ленин.29'!C13+'Ленин. 31'!C13+'Ленин.31 А '!C13+'Ленин. 33'!C13+'Ленин. 35'!C13+'Ленин.37'!C13+'Метал. 1А'!C13+'Металл. 2'!C13+'Огнеуп. 14'!C13+'О. Урала 4'!C13+'Побед. 1'!C13+'Побед.2А'!C13+'Побед.2Б'!C13+'Побед.2В'!C13+'Побед.2Г'!C13+'Побед. 4'!C13+'Побед.4 Б'!C13+'Побед. 5'!C13+'Побед. 7'!C13+'Побед.8'!C13+'Побед. 58'!C13+'Респ. 5'!C13+'Респ.6'!C13+'Респ.7'!C13+'Респ. 8'!C13+'Сверд. 115'!C13+'Сверд.133А'!C13+'Сверд.135'!C13+'СВерд. 92'!C13+'Сойман.15'!C13+'Соц.Шт. 3А'!C13+'Соц. Шт. 3Б'!C13+'ЧГРЭС 4'!C13+'Школьн. 3'!C13+'Школьн. 5'!C13+'Щорса 50'!C13+'Ю.Ич. 150'!C13+'Ю. Ич.177'!C13+'Ю. Ич.179'!C13+'Ю.Ич. 181'!C13</f>
        <v>985009.06</v>
      </c>
      <c r="E11" s="29">
        <f>C11+D11</f>
        <v>1822119.04</v>
      </c>
    </row>
    <row r="12" spans="1:5" ht="20.25" customHeight="1">
      <c r="A12" s="8" t="s">
        <v>24</v>
      </c>
      <c r="B12" s="27" t="s">
        <v>13</v>
      </c>
      <c r="C12" s="25">
        <f>'Берег. 28'!C14+'Боров.10'!C14+'Боров.12'!C14+'Боров.14'!C14+'Боров.15'!C14+'В.Серг.19'!C14+'В.Серг.19а'!C14+'В.Серг. 19б'!C14+Гагарина2!C14+'Горелова 3'!C14+Горелова5!C14+'Горелова 8'!C14+'Горелова 9'!C14+'Граф.30а'!C14+'Дарв.1а'!C14+'Дзерж.2'!C14+'Дзерж.3'!C14+'Дзерж.4'!C14+'Дзерж.5'!C14+'Дзерж.6'!C14+'Каолин. 16'!C14+'Каолин.8'!C14+'Коопер.4'!C14+'Коопер.5'!C14+'Крест.144'!C14+'Ленин.22а'!C14+'Ленин.22б'!C14+'Ленин. 22в'!C14+'Ленин.24'!C14</f>
        <v>136951.72</v>
      </c>
      <c r="D12" s="25">
        <f>+'Ленин.27'!C14+'Ленин.27а'!C14+'Ленин.29'!C14+'Ленин. 31'!C14+'Ленин.31 А '!C14+'Ленин. 33'!C14+'Ленин. 35'!C14+'Ленин.37'!C14+'Метал. 1А'!C14+'Металл. 2'!C14+'Огнеуп. 14'!C14+'О. Урала 4'!C14+'Побед. 1'!C14+'Побед.2А'!C14+'Побед.2Б'!C14+'Побед.2В'!C14+'Побед.2Г'!C14+'Побед. 4'!C14+'Побед.4 Б'!C14+'Побед. 5'!C14+'Побед. 7'!C14+'Побед.8'!C14+'Побед. 58'!C14+'Респ. 5'!C14+'Респ.6'!C14+'Респ.7'!C14+'Респ. 8'!C14+'Сверд. 115'!C14+'Сверд.133А'!C14+'Сверд.135'!C14+'СВерд. 92'!C14+'Сойман.15'!C14+'Соц.Шт. 3А'!C14+'Соц. Шт. 3Б'!C14+'ЧГРЭС 4'!C14+'Школьн. 3'!C14+'Школьн. 5'!C14+'Щорса 50'!C14+'Ю.Ич. 150'!C14+'Ю. Ич.177'!C14+'Ю. Ич.179'!C14+'Ю.Ич. 181'!C14</f>
        <v>160033.74</v>
      </c>
      <c r="E12" s="29">
        <f aca="true" t="shared" si="0" ref="E12:E20">C12+D12</f>
        <v>296985.46</v>
      </c>
    </row>
    <row r="13" spans="1:5" ht="15.75">
      <c r="A13" s="8" t="s">
        <v>25</v>
      </c>
      <c r="B13" s="27" t="s">
        <v>14</v>
      </c>
      <c r="C13" s="25">
        <f>'Берег. 28'!C15+'Боров.10'!C15+'Боров.12'!C15+'Боров.14'!C15+'Боров.15'!C15+'В.Серг.19'!C15+'В.Серг.19а'!C15+'В.Серг. 19б'!C15+Гагарина2!C15+'Горелова 3'!C15+Горелова5!C15+'Горелова 8'!C15+'Горелова 9'!C15+'Граф.30а'!C15+'Дарв.1а'!C15+'Дзерж.2'!C15+'Дзерж.3'!C15+'Дзерж.4'!C15+'Дзерж.5'!C15+'Дзерж.6'!C15+'Каолин. 16'!C15+'Каолин.8'!C15+'Коопер.4'!C15+'Коопер.5'!C15+'Крест.144'!C15+'Ленин.22а'!C15+'Ленин.22б'!C15+'Ленин. 22в'!C15+'Ленин.24'!C15</f>
        <v>70281.36</v>
      </c>
      <c r="D13" s="25">
        <f>+'Ленин.27'!C15+'Ленин.27а'!C15+'Ленин.29'!C15+'Ленин. 31'!C15+'Ленин.31 А '!C15+'Ленин. 33'!C15+'Ленин. 35'!C15+'Ленин.37'!C15+'Метал. 1А'!C15+'Металл. 2'!C15+'Огнеуп. 14'!C15+'О. Урала 4'!C15+'Побед. 1'!C15+'Побед.2А'!C15+'Побед.2Б'!C15+'Побед.2В'!C15+'Побед.2Г'!C15+'Побед. 4'!C15+'Побед.4 Б'!C15+'Побед. 5'!C15+'Побед. 7'!C15+'Побед.8'!C15+'Побед. 58'!C15+'Респ. 5'!C15+'Респ.6'!C15+'Респ.7'!C15+'Респ. 8'!C15+'Сверд. 115'!C15+'Сверд.133А'!C15+'Сверд.135'!C15+'СВерд. 92'!C15+'Сойман.15'!C15+'Соц.Шт. 3А'!C15+'Соц. Шт. 3Б'!C15+'ЧГРЭС 4'!C15+'Школьн. 3'!C15+'Школьн. 5'!C15+'Щорса 50'!C15+'Ю.Ич. 150'!C15+'Ю. Ич.177'!C15+'Ю. Ич.179'!C15+'Ю.Ич. 181'!C15</f>
        <v>147414.87</v>
      </c>
      <c r="E13" s="29">
        <f t="shared" si="0"/>
        <v>217696.23</v>
      </c>
    </row>
    <row r="14" spans="1:5" ht="21.75" customHeight="1">
      <c r="A14" s="8" t="s">
        <v>26</v>
      </c>
      <c r="B14" s="27" t="s">
        <v>0</v>
      </c>
      <c r="C14" s="25">
        <f>'Берег. 28'!C16+'Боров.10'!C16+'Боров.12'!C16+'Боров.14'!C16+'Боров.15'!C16+'В.Серг.19'!C16+'В.Серг.19а'!C16+'В.Серг. 19б'!C16+Гагарина2!C16+'Горелова 3'!C16+Горелова5!C16+'Горелова 8'!C16+'Горелова 9'!C16+'Граф.30а'!C16+'Дарв.1а'!C16+'Дзерж.2'!C16+'Дзерж.3'!C16+'Дзерж.4'!C16+'Дзерж.5'!C16+'Дзерж.6'!C16+'Каолин. 16'!C16+'Каолин.8'!C16+'Коопер.4'!C16+'Коопер.5'!C16+'Крест.144'!C16+'Ленин.22а'!C16+'Ленин.22б'!C16+'Ленин. 22в'!C16+'Ленин.24'!C16</f>
        <v>418055.28</v>
      </c>
      <c r="D14" s="25">
        <f>+'Ленин.27'!C16+'Ленин.27а'!C16+'Ленин.29'!C16+'Ленин. 31'!C16+'Ленин.31 А '!C16+'Ленин. 33'!C16+'Ленин. 35'!C16+'Ленин.37'!C16+'Метал. 1А'!C16+'Металл. 2'!C16+'Огнеуп. 14'!C16+'О. Урала 4'!C16+'Побед. 1'!C16+'Побед.2А'!C16+'Побед.2Б'!C16+'Побед.2В'!C16+'Побед.2Г'!C16+'Побед. 4'!C16+'Побед.4 Б'!C16+'Побед. 5'!C16+'Побед. 7'!C16+'Побед.8'!C16+'Побед. 58'!C16+'Респ. 5'!C16+'Респ.6'!C16+'Респ.7'!C16+'Респ. 8'!C16+'Сверд. 115'!C16+'Сверд.133А'!C16+'Сверд.135'!C16+'СВерд. 92'!C16+'Сойман.15'!C16+'Соц.Шт. 3А'!C16+'Соц. Шт. 3Б'!C16+'ЧГРЭС 4'!C16+'Школьн. 3'!C16+'Школьн. 5'!C16+'Щорса 50'!C16+'Ю.Ич. 150'!C16+'Ю. Ич.177'!C16+'Ю. Ич.179'!C16+'Ю.Ич. 181'!C16</f>
        <v>465645.68</v>
      </c>
      <c r="E14" s="29">
        <f t="shared" si="0"/>
        <v>883700.96</v>
      </c>
    </row>
    <row r="15" spans="1:5" ht="32.25" customHeight="1">
      <c r="A15" s="17" t="s">
        <v>27</v>
      </c>
      <c r="B15" s="27" t="s">
        <v>15</v>
      </c>
      <c r="C15" s="25">
        <f>'Берег. 28'!C17+'Боров.10'!C17+'Боров.12'!C17+'Боров.14'!C17+'Боров.15'!C17+'В.Серг.19'!C17+'В.Серг.19а'!C17+'В.Серг. 19б'!C17+Гагарина2!C17+'Горелова 3'!C17+Горелова5!C17+'Горелова 8'!C17+'Горелова 9'!C17+'Граф.30а'!C17+'Дарв.1а'!C17+'Дзерж.2'!C17+'Дзерж.3'!C17+'Дзерж.4'!C17+'Дзерж.5'!C17+'Дзерж.6'!C17+'Каолин. 16'!C17+'Каолин.8'!C17+'Коопер.4'!C17+'Коопер.5'!C17+'Крест.144'!C17+'Ленин.22а'!C17+'Ленин.22б'!C17+'Ленин. 22в'!C17+'Ленин.24'!C17</f>
        <v>902115.22</v>
      </c>
      <c r="D15" s="25">
        <f>+'Ленин.27'!C17+'Ленин.27а'!C17+'Ленин.29'!C17+'Ленин. 31'!C17+'Ленин.31 А '!C17+'Ленин. 33'!C17+'Ленин. 35'!C17+'Ленин.37'!C17+'Метал. 1А'!C17+'Металл. 2'!C17+'Огнеуп. 14'!C17+'О. Урала 4'!C17+'Побед. 1'!C17+'Побед.2А'!C17+'Побед.2Б'!C17+'Побед.2В'!C17+'Побед.2Г'!C17+'Побед. 4'!C17+'Побед.4 Б'!C17+'Побед. 5'!C17+'Побед. 7'!C17+'Побед.8'!C17+'Побед. 58'!C17+'Респ. 5'!C17+'Респ.6'!C17+'Респ.7'!C17+'Респ. 8'!C17+'Сверд. 115'!C17+'Сверд.133А'!C17+'Сверд.135'!C17+'СВерд. 92'!C17+'Сойман.15'!C17+'Соц.Шт. 3А'!C17+'Соц. Шт. 3Б'!C17+'ЧГРЭС 4'!C17+'Школьн. 3'!C17+'Школьн. 5'!C17+'Щорса 50'!C17+'Ю.Ич. 150'!C17+'Ю. Ич.177'!C17+'Ю. Ич.179'!C17+'Ю.Ич. 181'!C17</f>
        <v>1031606.36</v>
      </c>
      <c r="E15" s="29">
        <f>C15+D15</f>
        <v>1933721.58</v>
      </c>
    </row>
    <row r="16" spans="1:5" ht="23.25" customHeight="1">
      <c r="A16" s="8" t="s">
        <v>28</v>
      </c>
      <c r="B16" s="27" t="s">
        <v>16</v>
      </c>
      <c r="C16" s="25">
        <f>'Берег. 28'!C18+'Боров.10'!C18+'Боров.12'!C18+'Боров.14'!C18+'Боров.15'!C18+'В.Серг.19'!C18+'В.Серг.19а'!C18+'В.Серг. 19б'!C18+Гагарина2!C18+'Горелова 3'!C18+Горелова5!C18+'Горелова 8'!C18+'Горелова 9'!C18+'Граф.30а'!C18+'Дарв.1а'!C18+'Дзерж.2'!C18+'Дзерж.3'!C18+'Дзерж.4'!C18+'Дзерж.5'!C18+'Дзерж.6'!C18+'Каолин. 16'!C18+'Каолин.8'!C18+'Коопер.4'!C18+'Коопер.5'!C18+'Крест.144'!C18+'Ленин.22а'!C18+'Ленин.22б'!C18+'Ленин. 22в'!C18+'Ленин.24'!C18</f>
        <v>515363.9</v>
      </c>
      <c r="D16" s="25">
        <f>+'Ленин.27'!C18+'Ленин.27а'!C18+'Ленин.29'!C18+'Ленин. 31'!C18+'Ленин.31 А '!C18+'Ленин. 33'!C18+'Ленин. 35'!C18+'Ленин.37'!C18+'Метал. 1А'!C18+'Металл. 2'!C18+'Огнеуп. 14'!C18+'О. Урала 4'!C18+'Побед. 1'!C18+'Побед.2А'!C18+'Побед.2Б'!C18+'Побед.2В'!C18+'Побед.2Г'!C18+'Побед. 4'!C18+'Побед.4 Б'!C18+'Побед. 5'!C18+'Побед. 7'!C18+'Побед.8'!C18+'Побед. 58'!C18+'Респ. 5'!C18+'Респ.6'!C18+'Респ.7'!C18+'Респ. 8'!C18+'Сверд. 115'!C18+'Сверд.133А'!C18+'Сверд.135'!C18+'СВерд. 92'!C18+'Сойман.15'!C18+'Соц.Шт. 3А'!C18+'Соц. Шт. 3Б'!C18+'ЧГРЭС 4'!C18+'Школьн. 3'!C18+'Школьн. 5'!C18+'Щорса 50'!C18+'Ю.Ич. 150'!C18+'Ю. Ич.177'!C18+'Ю. Ич.179'!C18+'Ю.Ич. 181'!C18</f>
        <v>597222.04</v>
      </c>
      <c r="E16" s="29">
        <f t="shared" si="0"/>
        <v>1112585.94</v>
      </c>
    </row>
    <row r="17" spans="1:5" ht="33" customHeight="1">
      <c r="A17" s="17" t="s">
        <v>29</v>
      </c>
      <c r="B17" s="27" t="s">
        <v>17</v>
      </c>
      <c r="C17" s="25">
        <f>'Берег. 28'!C19+'Боров.10'!C19+'Боров.12'!C19+'Боров.14'!C19+'Боров.15'!C19+'В.Серг.19'!C19+'В.Серг.19а'!C19+'В.Серг. 19б'!C19+Гагарина2!C19+'Горелова 3'!C19+Горелова5!C19+'Горелова 8'!C19+'Горелова 9'!C19+'Граф.30а'!C19+'Дарв.1а'!C19+'Дзерж.2'!C19+'Дзерж.3'!C19+'Дзерж.4'!C19+'Дзерж.5'!C19+'Дзерж.6'!C19+'Каолин. 16'!C19+'Каолин.8'!C19+'Коопер.4'!C19+'Коопер.5'!C19+'Крест.144'!C19+'Ленин.22а'!C19+'Ленин.22б'!C19+'Ленин. 22в'!C19+'Ленин.24'!C19</f>
        <v>112374.16</v>
      </c>
      <c r="D17" s="25">
        <f>+'Ленин.27'!C19+'Ленин.27а'!C19+'Ленин.29'!C19+'Ленин. 31'!C19+'Ленин.31 А '!C19+'Ленин. 33'!C19+'Ленин. 35'!C19+'Ленин.37'!C19+'Метал. 1А'!C19+'Металл. 2'!C19+'Огнеуп. 14'!C19+'О. Урала 4'!C19+'Побед. 1'!C19+'Побед.2А'!C19+'Побед.2Б'!C19+'Побед.2В'!C19+'Побед.2Г'!C19+'Побед. 4'!C19+'Побед.4 Б'!C19+'Побед. 5'!C19+'Побед. 7'!C19+'Побед.8'!C19+'Побед. 58'!C19+'Респ. 5'!C19+'Респ.6'!C19+'Респ.7'!C19+'Респ. 8'!C19+'Сверд. 115'!C19+'Сверд.133А'!C19+'Сверд.135'!C19+'СВерд. 92'!C19+'Сойман.15'!C19+'Соц.Шт. 3А'!C19+'Соц. Шт. 3Б'!C19+'ЧГРЭС 4'!C19+'Школьн. 3'!C19+'Школьн. 5'!C19+'Щорса 50'!C19+'Ю.Ич. 150'!C19+'Ю. Ич.177'!C19+'Ю. Ич.179'!C19+'Ю.Ич. 181'!C19</f>
        <v>124325.7</v>
      </c>
      <c r="E17" s="29">
        <f t="shared" si="0"/>
        <v>236699.86</v>
      </c>
    </row>
    <row r="18" spans="1:5" ht="15.75">
      <c r="A18" s="8" t="s">
        <v>30</v>
      </c>
      <c r="B18" s="27" t="s">
        <v>21</v>
      </c>
      <c r="C18" s="25">
        <f>'Берег. 28'!C20+'Боров.10'!C20+'Боров.12'!C20+'Боров.14'!C20+'Боров.15'!C20+'В.Серг.19'!C20+'В.Серг.19а'!C20+'В.Серг. 19б'!C20+Гагарина2!C20+'Горелова 3'!C20+Горелова5!C20+'Горелова 8'!C20+'Горелова 9'!C20+'Граф.30а'!C20+'Дарв.1а'!C20+'Дзерж.2'!C20+'Дзерж.3'!C20+'Дзерж.4'!C20+'Дзерж.5'!C20+'Дзерж.6'!C20+'Каолин. 16'!C20+'Каолин.8'!C20+'Коопер.4'!C20+'Коопер.5'!C20+'Крест.144'!C20+'Ленин.22а'!C20+'Ленин.22б'!C20+'Ленин. 22в'!C20+'Ленин.24'!C20</f>
        <v>18109.46</v>
      </c>
      <c r="D18" s="25">
        <f>+'Ленин.27'!C20+'Ленин.27а'!C20+'Ленин.29'!C20+'Ленин. 31'!C20+'Ленин.31 А '!C20+'Ленин. 33'!C20+'Ленин. 35'!C20+'Ленин.37'!C20+'Метал. 1А'!C20+'Металл. 2'!C20+'Огнеуп. 14'!C20+'О. Урала 4'!C20+'Побед. 1'!C20+'Побед.2А'!C20+'Побед.2Б'!C20+'Побед.2В'!C20+'Побед.2Г'!C20+'Побед. 4'!C20+'Побед.4 Б'!C20+'Побед. 5'!C20+'Побед. 7'!C20+'Побед.8'!C20+'Побед. 58'!C20+'Респ. 5'!C20+'Респ.6'!C20+'Респ.7'!C20+'Респ. 8'!C20+'Сверд. 115'!C20+'Сверд.133А'!C20+'Сверд.135'!C20+'СВерд. 92'!C20+'Сойман.15'!C20+'Соц.Шт. 3А'!C20+'Соц. Шт. 3Б'!C20+'ЧГРЭС 4'!C20+'Школьн. 3'!C20+'Школьн. 5'!C20+'Щорса 50'!C20+'Ю.Ич. 150'!C20+'Ю. Ич.177'!C20+'Ю. Ич.179'!C20+'Ю.Ич. 181'!C20</f>
        <v>15573.87</v>
      </c>
      <c r="E18" s="29">
        <f t="shared" si="0"/>
        <v>33683.33</v>
      </c>
    </row>
    <row r="19" spans="1:5" ht="15.75">
      <c r="A19" s="8" t="s">
        <v>31</v>
      </c>
      <c r="B19" s="27" t="s">
        <v>18</v>
      </c>
      <c r="C19" s="25">
        <f>'Берег. 28'!C21+'Боров.10'!C21+'Боров.12'!C21+'Боров.14'!C21+'Боров.15'!C21+'В.Серг.19'!C21+'В.Серг.19а'!C21+'В.Серг. 19б'!C21+Гагарина2!C21+'Горелова 3'!C21+Горелова5!C21+'Горелова 8'!C21+'Горелова 9'!C21+'Граф.30а'!C21+'Дарв.1а'!C21+'Дзерж.2'!C21+'Дзерж.3'!C21+'Дзерж.4'!C21+'Дзерж.5'!C21+'Дзерж.6'!C21+'Каолин. 16'!C21+'Каолин.8'!C21+'Коопер.4'!C21+'Коопер.5'!C21+'Крест.144'!C21+'Ленин.22а'!C21+'Ленин.22б'!C21+'Ленин. 22в'!C21+'Ленин.24'!C21</f>
        <v>805037.99</v>
      </c>
      <c r="D19" s="25">
        <f>+'Ленин.27'!C21+'Ленин.27а'!C21+'Ленин.29'!C21+'Ленин. 31'!C21+'Ленин.31 А '!C21+'Ленин. 33'!C21+'Ленин. 35'!C21+'Ленин.37'!C21+'Метал. 1А'!C21+'Металл. 2'!C21+'Огнеуп. 14'!C21+'О. Урала 4'!C21+'Побед. 1'!C21+'Побед.2А'!C21+'Побед.2Б'!C21+'Побед.2В'!C21+'Побед.2Г'!C21+'Побед. 4'!C21+'Побед.4 Б'!C21+'Побед. 5'!C21+'Побед. 7'!C21+'Побед.8'!C21+'Побед. 58'!C21+'Респ. 5'!C21+'Респ.6'!C21+'Респ.7'!C21+'Респ. 8'!C21+'Сверд. 115'!C21+'Сверд.133А'!C21+'Сверд.135'!C21+'СВерд. 92'!C21+'Сойман.15'!C21+'Соц.Шт. 3А'!C21+'Соц. Шт. 3Б'!C21+'ЧГРЭС 4'!C21+'Школьн. 3'!C21+'Школьн. 5'!C21+'Щорса 50'!C21+'Ю.Ич. 150'!C21+'Ю. Ич.177'!C21+'Ю. Ич.179'!C21+'Ю.Ич. 181'!C21</f>
        <v>932783.84</v>
      </c>
      <c r="E19" s="29">
        <f t="shared" si="0"/>
        <v>1737821.83</v>
      </c>
    </row>
    <row r="20" spans="1:5" ht="20.25" customHeight="1">
      <c r="A20" s="8" t="s">
        <v>32</v>
      </c>
      <c r="B20" s="27" t="s">
        <v>19</v>
      </c>
      <c r="C20" s="25">
        <f>'Берег. 28'!C22+'Боров.10'!C22+'Боров.12'!C22+'Боров.14'!C22+'Боров.15'!C22+'В.Серг.19'!C22+'В.Серг.19а'!C22+'В.Серг. 19б'!C22+Гагарина2!C22+'Горелова 3'!C22+Горелова5!C22+'Горелова 8'!C22+'Горелова 9'!C22+'Граф.30а'!C22+'Дарв.1а'!C22+'Дзерж.2'!C22+'Дзерж.3'!C22+'Дзерж.4'!C22+'Дзерж.5'!C22+'Дзерж.6'!C22+'Каолин. 16'!C22+'Каолин.8'!C22+'Коопер.4'!C22+'Коопер.5'!C22+'Крест.144'!C22+'Ленин.22а'!C22+'Ленин.22б'!C22+'Ленин. 22в'!C22+'Ленин.24'!C22</f>
        <v>2017487.88</v>
      </c>
      <c r="D20" s="25">
        <f>+'Ленин.27'!C22+'Ленин.27а'!C22+'Ленин.29'!C22+'Ленин. 31'!C22+'Ленин.31 А '!C22+'Ленин. 33'!C22+'Ленин. 35'!C22+'Ленин.37'!C22+'Метал. 1А'!C22+'Металл. 2'!C22+'Огнеуп. 14'!C22+'О. Урала 4'!C22+'Побед. 1'!C22+'Побед.2А'!C22+'Побед.2Б'!C22+'Побед.2В'!C22+'Побед.2Г'!C22+'Побед. 4'!C22+'Побед.4 Б'!C22+'Побед. 5'!C22+'Побед. 7'!C22+'Побед.8'!C22+'Побед. 58'!C22+'Респ. 5'!C22+'Респ.6'!C22+'Респ.7'!C22+'Респ. 8'!C22+'Сверд. 115'!C22+'Сверд.133А'!C22+'Сверд.135'!C22+'СВерд. 92'!C22+'Сойман.15'!C22+'Соц.Шт. 3А'!C22+'Соц. Шт. 3Б'!C22+'ЧГРЭС 4'!C22+'Школьн. 3'!C22+'Школьн. 5'!C22+'Щорса 50'!C22+'Ю.Ич. 150'!C22+'Ю. Ич.177'!C22+'Ю. Ич.179'!C22+'Ю.Ич. 181'!C22</f>
        <v>1733989.63</v>
      </c>
      <c r="E20" s="29">
        <f t="shared" si="0"/>
        <v>3751477.51</v>
      </c>
    </row>
  </sheetData>
  <mergeCells count="4">
    <mergeCell ref="A1:E1"/>
    <mergeCell ref="A4:E4"/>
    <mergeCell ref="A3:E3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C36" sqref="C36"/>
    </sheetView>
  </sheetViews>
  <sheetFormatPr defaultColWidth="9.140625" defaultRowHeight="12.75"/>
  <cols>
    <col min="1" max="1" width="5.57421875" style="0" bestFit="1" customWidth="1"/>
    <col min="2" max="2" width="57.57421875" style="0" bestFit="1" customWidth="1"/>
    <col min="3" max="3" width="13.28125" style="0" customWidth="1"/>
  </cols>
  <sheetData>
    <row r="1" spans="1:3" ht="15.75">
      <c r="A1" s="67" t="s">
        <v>1</v>
      </c>
      <c r="B1" s="67"/>
      <c r="C1" s="67"/>
    </row>
    <row r="2" spans="1:3" ht="15.75">
      <c r="A2" s="67" t="s">
        <v>2</v>
      </c>
      <c r="B2" s="67"/>
      <c r="C2" s="67"/>
    </row>
    <row r="3" spans="1:3" ht="15.75">
      <c r="A3" s="67" t="s">
        <v>3</v>
      </c>
      <c r="B3" s="67"/>
      <c r="C3" s="67"/>
    </row>
    <row r="4" spans="1:3" ht="18.75">
      <c r="A4" s="68" t="s">
        <v>148</v>
      </c>
      <c r="B4" s="68"/>
      <c r="C4" s="68"/>
    </row>
    <row r="5" spans="1:3" ht="15.75">
      <c r="A5" s="6"/>
      <c r="B5" s="6"/>
      <c r="C5" s="6"/>
    </row>
    <row r="6" spans="1:3" ht="18.75">
      <c r="A6" s="68" t="s">
        <v>47</v>
      </c>
      <c r="B6" s="68"/>
      <c r="C6" s="68"/>
    </row>
    <row r="7" spans="1:4" ht="28.5" customHeight="1">
      <c r="A7" s="30"/>
      <c r="B7" s="51" t="s">
        <v>33</v>
      </c>
      <c r="C7" s="32">
        <v>-2233.99</v>
      </c>
      <c r="D7" s="33" t="s">
        <v>8</v>
      </c>
    </row>
    <row r="8" spans="1:4" ht="15.75">
      <c r="A8" s="71" t="s">
        <v>5</v>
      </c>
      <c r="B8" s="71"/>
      <c r="C8" s="24">
        <v>526.3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v>60987.64</v>
      </c>
      <c r="D10" s="33" t="s">
        <v>8</v>
      </c>
    </row>
    <row r="11" spans="1:4" ht="15.75">
      <c r="A11" s="34"/>
      <c r="B11" s="27" t="s">
        <v>9</v>
      </c>
      <c r="C11" s="36">
        <v>81.1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68997.03</v>
      </c>
      <c r="D12" s="33" t="s">
        <v>8</v>
      </c>
    </row>
    <row r="13" spans="1:4" ht="15.75">
      <c r="A13" s="37" t="s">
        <v>23</v>
      </c>
      <c r="B13" s="27" t="s">
        <v>12</v>
      </c>
      <c r="C13" s="38">
        <v>10631.26</v>
      </c>
      <c r="D13" s="33" t="s">
        <v>8</v>
      </c>
    </row>
    <row r="14" spans="1:4" ht="31.5">
      <c r="A14" s="37" t="s">
        <v>24</v>
      </c>
      <c r="B14" s="27" t="s">
        <v>13</v>
      </c>
      <c r="C14" s="38">
        <v>1726.28</v>
      </c>
      <c r="D14" s="33" t="s">
        <v>8</v>
      </c>
    </row>
    <row r="15" spans="1:4" ht="15.75">
      <c r="A15" s="37" t="s">
        <v>25</v>
      </c>
      <c r="B15" s="27" t="s">
        <v>14</v>
      </c>
      <c r="C15" s="38">
        <v>2401.23</v>
      </c>
      <c r="D15" s="33" t="s">
        <v>8</v>
      </c>
    </row>
    <row r="16" spans="1:4" ht="15.75">
      <c r="A16" s="37" t="s">
        <v>26</v>
      </c>
      <c r="B16" s="27" t="s">
        <v>0</v>
      </c>
      <c r="C16" s="38">
        <v>7380</v>
      </c>
      <c r="D16" s="33" t="s">
        <v>8</v>
      </c>
    </row>
    <row r="17" spans="1:4" ht="31.5">
      <c r="A17" s="39" t="s">
        <v>27</v>
      </c>
      <c r="B17" s="27" t="s">
        <v>15</v>
      </c>
      <c r="C17" s="38">
        <v>8157.64</v>
      </c>
      <c r="D17" s="33" t="s">
        <v>8</v>
      </c>
    </row>
    <row r="18" spans="1:4" ht="15.75">
      <c r="A18" s="39" t="s">
        <v>28</v>
      </c>
      <c r="B18" s="27" t="s">
        <v>16</v>
      </c>
      <c r="C18" s="38">
        <v>6444.86</v>
      </c>
      <c r="D18" s="33" t="s">
        <v>8</v>
      </c>
    </row>
    <row r="19" spans="1:4" ht="31.5">
      <c r="A19" s="39" t="s">
        <v>29</v>
      </c>
      <c r="B19" s="27" t="s">
        <v>17</v>
      </c>
      <c r="C19" s="38">
        <v>1463.24</v>
      </c>
      <c r="D19" s="33" t="s">
        <v>8</v>
      </c>
    </row>
    <row r="20" spans="1:4" ht="15.75">
      <c r="A20" s="37" t="s">
        <v>30</v>
      </c>
      <c r="B20" s="27" t="s">
        <v>21</v>
      </c>
      <c r="C20" s="38">
        <v>0</v>
      </c>
      <c r="D20" s="33" t="s">
        <v>8</v>
      </c>
    </row>
    <row r="21" spans="1:4" ht="15.75">
      <c r="A21" s="37" t="s">
        <v>31</v>
      </c>
      <c r="B21" s="27" t="s">
        <v>18</v>
      </c>
      <c r="C21" s="38">
        <v>10062.88</v>
      </c>
      <c r="D21" s="33" t="s">
        <v>8</v>
      </c>
    </row>
    <row r="22" spans="1:4" ht="15.75">
      <c r="A22" s="37" t="s">
        <v>32</v>
      </c>
      <c r="B22" s="27" t="s">
        <v>19</v>
      </c>
      <c r="C22" s="38">
        <f>C24+C25+C26+C29+C30+C27+C28+C31</f>
        <v>20729.64</v>
      </c>
      <c r="D22" s="33" t="s">
        <v>8</v>
      </c>
    </row>
    <row r="23" spans="1:4" ht="15.75">
      <c r="A23" s="37"/>
      <c r="B23" s="41" t="s">
        <v>22</v>
      </c>
      <c r="C23" s="30"/>
      <c r="D23" s="33"/>
    </row>
    <row r="24" spans="1:4" ht="15.75">
      <c r="A24" s="37"/>
      <c r="B24" s="45" t="s">
        <v>160</v>
      </c>
      <c r="C24" s="46">
        <v>847</v>
      </c>
      <c r="D24" s="33" t="s">
        <v>8</v>
      </c>
    </row>
    <row r="25" spans="1:4" ht="15.75">
      <c r="A25" s="47"/>
      <c r="B25" s="45" t="s">
        <v>40</v>
      </c>
      <c r="C25" s="46">
        <v>1774.85</v>
      </c>
      <c r="D25" s="33" t="s">
        <v>8</v>
      </c>
    </row>
    <row r="26" spans="1:4" ht="15.75">
      <c r="A26" s="47"/>
      <c r="B26" s="45" t="s">
        <v>164</v>
      </c>
      <c r="C26" s="46">
        <v>838</v>
      </c>
      <c r="D26" s="33" t="s">
        <v>8</v>
      </c>
    </row>
    <row r="27" spans="1:4" ht="15.75">
      <c r="A27" s="47"/>
      <c r="B27" s="48" t="s">
        <v>81</v>
      </c>
      <c r="C27" s="44">
        <v>4310.53</v>
      </c>
      <c r="D27" s="33" t="s">
        <v>8</v>
      </c>
    </row>
    <row r="28" spans="1:4" ht="15.75">
      <c r="A28" s="47"/>
      <c r="B28" s="48" t="s">
        <v>82</v>
      </c>
      <c r="C28" s="43">
        <v>1103.26</v>
      </c>
      <c r="D28" s="33" t="s">
        <v>8</v>
      </c>
    </row>
    <row r="29" spans="1:4" ht="15.75">
      <c r="A29" s="47"/>
      <c r="B29" s="48" t="s">
        <v>48</v>
      </c>
      <c r="C29" s="44">
        <v>3309</v>
      </c>
      <c r="D29" s="33" t="s">
        <v>8</v>
      </c>
    </row>
    <row r="30" spans="1:4" ht="15.75">
      <c r="A30" s="30"/>
      <c r="B30" s="45" t="s">
        <v>42</v>
      </c>
      <c r="C30" s="44">
        <v>7980</v>
      </c>
      <c r="D30" s="33" t="s">
        <v>8</v>
      </c>
    </row>
    <row r="31" spans="1:4" ht="15.75">
      <c r="A31" s="30"/>
      <c r="B31" s="45" t="s">
        <v>165</v>
      </c>
      <c r="C31" s="44">
        <v>567</v>
      </c>
      <c r="D31" s="33" t="s">
        <v>8</v>
      </c>
    </row>
    <row r="32" spans="1:4" ht="15.75">
      <c r="A32" s="30"/>
      <c r="B32" s="45"/>
      <c r="C32" s="44"/>
      <c r="D32" s="33"/>
    </row>
    <row r="33" spans="1:4" ht="15.75">
      <c r="A33" s="49"/>
      <c r="B33" s="50" t="s">
        <v>152</v>
      </c>
      <c r="C33" s="32">
        <f>C7+C10-C12</f>
        <v>-10243.38</v>
      </c>
      <c r="D33" s="33" t="s">
        <v>8</v>
      </c>
    </row>
    <row r="34" spans="1:4" ht="15.75">
      <c r="A34" s="49"/>
      <c r="B34" s="49"/>
      <c r="C34" s="49" t="s">
        <v>37</v>
      </c>
      <c r="D34" s="23"/>
    </row>
    <row r="35" spans="1:4" ht="29.25" customHeight="1">
      <c r="A35" s="69" t="s">
        <v>153</v>
      </c>
      <c r="B35" s="69"/>
      <c r="C35" s="49">
        <v>30400.98</v>
      </c>
      <c r="D35" s="33" t="s">
        <v>8</v>
      </c>
    </row>
    <row r="36" spans="1:3" ht="15.75">
      <c r="A36" s="6"/>
      <c r="B36" s="6"/>
      <c r="C36" s="6"/>
    </row>
    <row r="37" spans="1:3" ht="15.75">
      <c r="A37" s="6"/>
      <c r="B37" s="6"/>
      <c r="C37" s="6"/>
    </row>
  </sheetData>
  <mergeCells count="7">
    <mergeCell ref="A6:C6"/>
    <mergeCell ref="A35:B35"/>
    <mergeCell ref="A8:B8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8" sqref="A8:B8"/>
    </sheetView>
  </sheetViews>
  <sheetFormatPr defaultColWidth="9.140625" defaultRowHeight="12.75"/>
  <cols>
    <col min="1" max="1" width="5.57421875" style="0" customWidth="1"/>
    <col min="2" max="2" width="57.57421875" style="0" customWidth="1"/>
    <col min="3" max="3" width="10.421875" style="0" customWidth="1"/>
  </cols>
  <sheetData>
    <row r="1" spans="1:3" ht="15.75">
      <c r="A1" s="67" t="s">
        <v>1</v>
      </c>
      <c r="B1" s="67"/>
      <c r="C1" s="67"/>
    </row>
    <row r="2" spans="1:3" ht="15.75">
      <c r="A2" s="67" t="s">
        <v>2</v>
      </c>
      <c r="B2" s="67"/>
      <c r="C2" s="67"/>
    </row>
    <row r="3" spans="1:3" ht="15.75">
      <c r="A3" s="67" t="s">
        <v>3</v>
      </c>
      <c r="B3" s="67"/>
      <c r="C3" s="67"/>
    </row>
    <row r="4" spans="1:3" ht="18.75">
      <c r="A4" s="68" t="s">
        <v>148</v>
      </c>
      <c r="B4" s="68"/>
      <c r="C4" s="68"/>
    </row>
    <row r="5" spans="1:3" ht="15.75">
      <c r="A5" s="6"/>
      <c r="B5" s="6"/>
      <c r="C5" s="6"/>
    </row>
    <row r="6" spans="1:3" ht="18.75">
      <c r="A6" s="68" t="s">
        <v>298</v>
      </c>
      <c r="B6" s="68"/>
      <c r="C6" s="68"/>
    </row>
    <row r="7" spans="1:4" ht="15.75">
      <c r="A7" s="30"/>
      <c r="B7" s="51" t="s">
        <v>33</v>
      </c>
      <c r="C7" s="32">
        <v>0</v>
      </c>
      <c r="D7" s="33" t="s">
        <v>8</v>
      </c>
    </row>
    <row r="8" spans="1:4" ht="15.75">
      <c r="A8" s="71" t="s">
        <v>5</v>
      </c>
      <c r="B8" s="71"/>
      <c r="C8" s="24">
        <v>526.3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v>70547.26</v>
      </c>
      <c r="D10" s="33" t="s">
        <v>8</v>
      </c>
    </row>
    <row r="11" spans="1:4" ht="15.75">
      <c r="A11" s="34"/>
      <c r="B11" s="27" t="s">
        <v>9</v>
      </c>
      <c r="C11" s="36">
        <v>73.59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63181.92</v>
      </c>
      <c r="D12" s="33" t="s">
        <v>8</v>
      </c>
    </row>
    <row r="13" spans="1:4" ht="15.75">
      <c r="A13" s="37" t="s">
        <v>23</v>
      </c>
      <c r="B13" s="27" t="s">
        <v>12</v>
      </c>
      <c r="C13" s="38">
        <v>12310.98</v>
      </c>
      <c r="D13" s="33" t="s">
        <v>8</v>
      </c>
    </row>
    <row r="14" spans="1:4" ht="24.75" customHeight="1">
      <c r="A14" s="37" t="s">
        <v>24</v>
      </c>
      <c r="B14" s="27" t="s">
        <v>13</v>
      </c>
      <c r="C14" s="38">
        <v>1998.32</v>
      </c>
      <c r="D14" s="33" t="s">
        <v>8</v>
      </c>
    </row>
    <row r="15" spans="1:4" ht="15.75">
      <c r="A15" s="37" t="s">
        <v>25</v>
      </c>
      <c r="B15" s="27" t="s">
        <v>14</v>
      </c>
      <c r="C15" s="38">
        <v>2952</v>
      </c>
      <c r="D15" s="33" t="s">
        <v>8</v>
      </c>
    </row>
    <row r="16" spans="1:4" ht="15.75">
      <c r="A16" s="37" t="s">
        <v>26</v>
      </c>
      <c r="B16" s="27" t="s">
        <v>0</v>
      </c>
      <c r="C16" s="38">
        <v>7872</v>
      </c>
      <c r="D16" s="33" t="s">
        <v>8</v>
      </c>
    </row>
    <row r="17" spans="1:4" ht="31.5">
      <c r="A17" s="39" t="s">
        <v>27</v>
      </c>
      <c r="B17" s="27" t="s">
        <v>15</v>
      </c>
      <c r="C17" s="38">
        <v>9438.42</v>
      </c>
      <c r="D17" s="33" t="s">
        <v>8</v>
      </c>
    </row>
    <row r="18" spans="1:4" ht="15.75">
      <c r="A18" s="39" t="s">
        <v>28</v>
      </c>
      <c r="B18" s="27" t="s">
        <v>16</v>
      </c>
      <c r="C18" s="38">
        <v>7457.28</v>
      </c>
      <c r="D18" s="33" t="s">
        <v>8</v>
      </c>
    </row>
    <row r="19" spans="1:4" ht="31.5">
      <c r="A19" s="39" t="s">
        <v>29</v>
      </c>
      <c r="B19" s="27" t="s">
        <v>17</v>
      </c>
      <c r="C19" s="38">
        <v>1694.88</v>
      </c>
      <c r="D19" s="33" t="s">
        <v>8</v>
      </c>
    </row>
    <row r="20" spans="1:4" ht="15.75">
      <c r="A20" s="37" t="s">
        <v>30</v>
      </c>
      <c r="B20" s="27" t="s">
        <v>21</v>
      </c>
      <c r="C20" s="38">
        <v>0</v>
      </c>
      <c r="D20" s="33" t="s">
        <v>8</v>
      </c>
    </row>
    <row r="21" spans="1:4" ht="15.75">
      <c r="A21" s="37" t="s">
        <v>31</v>
      </c>
      <c r="B21" s="27" t="s">
        <v>18</v>
      </c>
      <c r="C21" s="38">
        <v>11632.98</v>
      </c>
      <c r="D21" s="33" t="s">
        <v>8</v>
      </c>
    </row>
    <row r="22" spans="1:4" ht="15.75">
      <c r="A22" s="37" t="s">
        <v>32</v>
      </c>
      <c r="B22" s="27" t="s">
        <v>19</v>
      </c>
      <c r="C22" s="44">
        <f>SUM(C24:C26)</f>
        <v>7825.06</v>
      </c>
      <c r="D22" s="33" t="s">
        <v>8</v>
      </c>
    </row>
    <row r="23" spans="1:4" ht="15.75">
      <c r="A23" s="37"/>
      <c r="B23" s="41" t="s">
        <v>22</v>
      </c>
      <c r="C23" s="30"/>
      <c r="D23" s="33"/>
    </row>
    <row r="24" spans="1:4" s="61" customFormat="1" ht="15.75">
      <c r="A24" s="59"/>
      <c r="B24" s="63" t="s">
        <v>81</v>
      </c>
      <c r="C24" s="53">
        <v>4462.98</v>
      </c>
      <c r="D24" s="56" t="s">
        <v>8</v>
      </c>
    </row>
    <row r="25" spans="1:4" s="61" customFormat="1" ht="15.75">
      <c r="A25" s="59"/>
      <c r="B25" s="63" t="s">
        <v>82</v>
      </c>
      <c r="C25" s="64">
        <v>1766.08</v>
      </c>
      <c r="D25" s="56" t="s">
        <v>8</v>
      </c>
    </row>
    <row r="26" spans="1:4" ht="15.75">
      <c r="A26" s="30"/>
      <c r="B26" s="45" t="s">
        <v>42</v>
      </c>
      <c r="C26" s="44">
        <v>1596</v>
      </c>
      <c r="D26" s="33" t="s">
        <v>8</v>
      </c>
    </row>
    <row r="27" spans="1:4" ht="15.75">
      <c r="A27" s="30"/>
      <c r="B27" s="45"/>
      <c r="C27" s="23"/>
      <c r="D27" s="33"/>
    </row>
    <row r="28" spans="1:4" ht="15.75">
      <c r="A28" s="30"/>
      <c r="B28" s="45"/>
      <c r="C28" s="43"/>
      <c r="D28" s="33"/>
    </row>
    <row r="29" spans="1:4" ht="15.75">
      <c r="A29" s="30"/>
      <c r="B29" s="45"/>
      <c r="C29" s="43"/>
      <c r="D29" s="33"/>
    </row>
    <row r="30" spans="1:4" ht="15.75">
      <c r="A30" s="49"/>
      <c r="B30" s="50" t="s">
        <v>152</v>
      </c>
      <c r="C30" s="32">
        <f>C7+C10-C12</f>
        <v>7365.34</v>
      </c>
      <c r="D30" s="33" t="s">
        <v>8</v>
      </c>
    </row>
    <row r="31" spans="1:4" ht="15.75">
      <c r="A31" s="49"/>
      <c r="B31" s="49"/>
      <c r="C31" s="49" t="s">
        <v>37</v>
      </c>
      <c r="D31" s="23"/>
    </row>
    <row r="32" spans="1:4" ht="30.75" customHeight="1">
      <c r="A32" s="69" t="s">
        <v>153</v>
      </c>
      <c r="B32" s="69"/>
      <c r="C32" s="49">
        <v>39306.23</v>
      </c>
      <c r="D32" s="33" t="s">
        <v>8</v>
      </c>
    </row>
    <row r="33" spans="1:3" ht="15.75">
      <c r="A33" s="6"/>
      <c r="B33" s="6"/>
      <c r="C33" s="6"/>
    </row>
    <row r="34" spans="1:3" ht="15.75">
      <c r="A34" s="6"/>
      <c r="B34" s="6"/>
      <c r="C34" s="6"/>
    </row>
  </sheetData>
  <mergeCells count="7">
    <mergeCell ref="A6:C6"/>
    <mergeCell ref="A8:B8"/>
    <mergeCell ref="A32:B32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B1">
      <selection activeCell="C40" sqref="C40"/>
    </sheetView>
  </sheetViews>
  <sheetFormatPr defaultColWidth="9.140625" defaultRowHeight="12.75"/>
  <cols>
    <col min="1" max="1" width="5.57421875" style="0" bestFit="1" customWidth="1"/>
    <col min="2" max="2" width="55.57421875" style="0" customWidth="1"/>
    <col min="3" max="3" width="14.7109375" style="0" customWidth="1"/>
    <col min="4" max="4" width="10.7109375" style="0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15.75">
      <c r="A5" s="6"/>
      <c r="B5" s="6"/>
      <c r="C5" s="6"/>
      <c r="D5" s="6"/>
    </row>
    <row r="6" spans="1:4" ht="18.75">
      <c r="A6" s="68" t="s">
        <v>49</v>
      </c>
      <c r="B6" s="68"/>
      <c r="C6" s="68"/>
      <c r="D6" s="20"/>
    </row>
    <row r="7" spans="1:4" ht="32.25" customHeight="1">
      <c r="A7" s="30"/>
      <c r="B7" s="51" t="s">
        <v>33</v>
      </c>
      <c r="C7" s="32">
        <v>53264.57</v>
      </c>
      <c r="D7" s="33" t="s">
        <v>8</v>
      </c>
    </row>
    <row r="8" spans="1:4" ht="15.75">
      <c r="A8" s="70" t="s">
        <v>5</v>
      </c>
      <c r="B8" s="70"/>
      <c r="C8" s="24">
        <v>3189.24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414664.98-10580.81</f>
        <v>404084.17</v>
      </c>
      <c r="D10" s="33" t="s">
        <v>8</v>
      </c>
    </row>
    <row r="11" spans="1:4" ht="15.75">
      <c r="A11" s="34"/>
      <c r="B11" s="27" t="s">
        <v>9</v>
      </c>
      <c r="C11" s="36">
        <v>87.9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493450.5</v>
      </c>
      <c r="D12" s="33" t="s">
        <v>8</v>
      </c>
    </row>
    <row r="13" spans="1:4" ht="15.75">
      <c r="A13" s="37" t="s">
        <v>23</v>
      </c>
      <c r="B13" s="27" t="s">
        <v>12</v>
      </c>
      <c r="C13" s="38">
        <v>64422.62</v>
      </c>
      <c r="D13" s="33" t="s">
        <v>8</v>
      </c>
    </row>
    <row r="14" spans="1:4" ht="31.5">
      <c r="A14" s="37" t="s">
        <v>24</v>
      </c>
      <c r="B14" s="27" t="s">
        <v>13</v>
      </c>
      <c r="C14" s="38">
        <v>10460.7</v>
      </c>
      <c r="D14" s="33" t="s">
        <v>8</v>
      </c>
    </row>
    <row r="15" spans="1:4" ht="15.75">
      <c r="A15" s="37" t="s">
        <v>25</v>
      </c>
      <c r="B15" s="27" t="s">
        <v>14</v>
      </c>
      <c r="C15" s="38">
        <v>8646</v>
      </c>
      <c r="D15" s="33" t="s">
        <v>8</v>
      </c>
    </row>
    <row r="16" spans="1:4" ht="15.75">
      <c r="A16" s="37" t="s">
        <v>26</v>
      </c>
      <c r="B16" s="27" t="s">
        <v>0</v>
      </c>
      <c r="C16" s="38">
        <v>33948</v>
      </c>
      <c r="D16" s="33" t="s">
        <v>8</v>
      </c>
    </row>
    <row r="17" spans="1:4" ht="31.5">
      <c r="A17" s="39" t="s">
        <v>27</v>
      </c>
      <c r="B17" s="27" t="s">
        <v>15</v>
      </c>
      <c r="C17" s="38">
        <v>71885.48</v>
      </c>
      <c r="D17" s="33" t="s">
        <v>8</v>
      </c>
    </row>
    <row r="18" spans="1:4" ht="15.75">
      <c r="A18" s="39" t="s">
        <v>28</v>
      </c>
      <c r="B18" s="27" t="s">
        <v>16</v>
      </c>
      <c r="C18" s="38">
        <v>39036.28</v>
      </c>
      <c r="D18" s="33" t="s">
        <v>8</v>
      </c>
    </row>
    <row r="19" spans="1:4" ht="31.5">
      <c r="A19" s="39" t="s">
        <v>29</v>
      </c>
      <c r="B19" s="27" t="s">
        <v>17</v>
      </c>
      <c r="C19" s="38">
        <v>8866.08</v>
      </c>
      <c r="D19" s="33" t="s">
        <v>8</v>
      </c>
    </row>
    <row r="20" spans="1:4" ht="15.75">
      <c r="A20" s="37" t="s">
        <v>30</v>
      </c>
      <c r="B20" s="27" t="s">
        <v>21</v>
      </c>
      <c r="C20" s="38">
        <v>3239</v>
      </c>
      <c r="D20" s="33" t="s">
        <v>8</v>
      </c>
    </row>
    <row r="21" spans="1:4" ht="15.75">
      <c r="A21" s="37" t="s">
        <v>31</v>
      </c>
      <c r="B21" s="27" t="s">
        <v>18</v>
      </c>
      <c r="C21" s="38">
        <v>60978.24</v>
      </c>
      <c r="D21" s="33" t="s">
        <v>8</v>
      </c>
    </row>
    <row r="22" spans="1:4" ht="15.75">
      <c r="A22" s="37" t="s">
        <v>32</v>
      </c>
      <c r="B22" s="27" t="s">
        <v>19</v>
      </c>
      <c r="C22" s="38">
        <f>C24+C25+C27+C28+C29+C30+C31+C32+C34+C35+C36+C26+C33</f>
        <v>191968.1</v>
      </c>
      <c r="D22" s="33" t="s">
        <v>8</v>
      </c>
    </row>
    <row r="23" spans="1:4" ht="15.75">
      <c r="A23" s="37"/>
      <c r="B23" s="41" t="s">
        <v>22</v>
      </c>
      <c r="C23" s="30"/>
      <c r="D23" s="33"/>
    </row>
    <row r="24" spans="1:4" ht="15.75">
      <c r="A24" s="37"/>
      <c r="B24" s="42" t="s">
        <v>166</v>
      </c>
      <c r="C24" s="44">
        <v>8759</v>
      </c>
      <c r="D24" s="33" t="s">
        <v>8</v>
      </c>
    </row>
    <row r="25" spans="1:4" ht="15.75">
      <c r="A25" s="37"/>
      <c r="B25" s="42" t="s">
        <v>167</v>
      </c>
      <c r="C25" s="44">
        <v>10399</v>
      </c>
      <c r="D25" s="33" t="s">
        <v>8</v>
      </c>
    </row>
    <row r="26" spans="1:4" ht="15.75">
      <c r="A26" s="37"/>
      <c r="B26" s="42" t="s">
        <v>170</v>
      </c>
      <c r="C26" s="44">
        <v>124360</v>
      </c>
      <c r="D26" s="33" t="s">
        <v>8</v>
      </c>
    </row>
    <row r="27" spans="1:4" ht="15.75">
      <c r="A27" s="37"/>
      <c r="B27" s="48" t="s">
        <v>73</v>
      </c>
      <c r="C27" s="46">
        <v>8228.85</v>
      </c>
      <c r="D27" s="33" t="s">
        <v>8</v>
      </c>
    </row>
    <row r="28" spans="1:4" ht="15.75">
      <c r="A28" s="37"/>
      <c r="B28" s="48" t="s">
        <v>58</v>
      </c>
      <c r="C28" s="46">
        <v>838</v>
      </c>
      <c r="D28" s="33" t="s">
        <v>8</v>
      </c>
    </row>
    <row r="29" spans="1:4" ht="15.75">
      <c r="A29" s="37"/>
      <c r="B29" s="45" t="s">
        <v>169</v>
      </c>
      <c r="C29" s="46">
        <v>3361</v>
      </c>
      <c r="D29" s="33" t="s">
        <v>8</v>
      </c>
    </row>
    <row r="30" spans="1:4" ht="15.75">
      <c r="A30" s="37"/>
      <c r="B30" s="45" t="s">
        <v>168</v>
      </c>
      <c r="C30" s="46">
        <v>1629</v>
      </c>
      <c r="D30" s="33" t="s">
        <v>8</v>
      </c>
    </row>
    <row r="31" spans="1:4" ht="15.75">
      <c r="A31" s="37"/>
      <c r="B31" s="45" t="s">
        <v>42</v>
      </c>
      <c r="C31" s="46">
        <v>5586</v>
      </c>
      <c r="D31" s="33" t="s">
        <v>8</v>
      </c>
    </row>
    <row r="32" spans="1:4" ht="15.75">
      <c r="A32" s="47"/>
      <c r="B32" s="48" t="s">
        <v>171</v>
      </c>
      <c r="C32" s="44">
        <v>526</v>
      </c>
      <c r="D32" s="33" t="s">
        <v>8</v>
      </c>
    </row>
    <row r="33" spans="1:4" ht="15.75">
      <c r="A33" s="47"/>
      <c r="B33" s="48" t="s">
        <v>172</v>
      </c>
      <c r="C33" s="44">
        <v>920</v>
      </c>
      <c r="D33" s="33" t="s">
        <v>8</v>
      </c>
    </row>
    <row r="34" spans="1:4" ht="15.75">
      <c r="A34" s="47"/>
      <c r="B34" s="48" t="s">
        <v>81</v>
      </c>
      <c r="C34" s="44">
        <v>21796.56</v>
      </c>
      <c r="D34" s="33" t="s">
        <v>8</v>
      </c>
    </row>
    <row r="35" spans="1:4" ht="15.75">
      <c r="A35" s="47"/>
      <c r="B35" s="48" t="s">
        <v>82</v>
      </c>
      <c r="C35" s="43">
        <v>5564.69</v>
      </c>
      <c r="D35" s="33" t="s">
        <v>8</v>
      </c>
    </row>
    <row r="36" spans="1:4" ht="15.75">
      <c r="A36" s="47"/>
      <c r="B36" s="45"/>
      <c r="C36" s="43"/>
      <c r="D36" s="33"/>
    </row>
    <row r="37" spans="1:4" ht="15.75">
      <c r="A37" s="49"/>
      <c r="B37" s="50" t="s">
        <v>152</v>
      </c>
      <c r="C37" s="32">
        <f>C7+C10-C12</f>
        <v>-36101.76</v>
      </c>
      <c r="D37" s="33" t="s">
        <v>8</v>
      </c>
    </row>
    <row r="38" spans="1:4" ht="15.75">
      <c r="A38" s="49"/>
      <c r="B38" s="49"/>
      <c r="C38" s="49" t="s">
        <v>37</v>
      </c>
      <c r="D38" s="30"/>
    </row>
    <row r="39" spans="1:4" ht="30.75" customHeight="1">
      <c r="A39" s="69" t="s">
        <v>153</v>
      </c>
      <c r="B39" s="69"/>
      <c r="C39" s="49">
        <v>81786.53</v>
      </c>
      <c r="D39" s="33" t="s">
        <v>8</v>
      </c>
    </row>
    <row r="40" spans="1:4" ht="15.75">
      <c r="A40" s="6"/>
      <c r="B40" s="6"/>
      <c r="C40" s="6"/>
      <c r="D40" s="6"/>
    </row>
    <row r="41" spans="1:4" ht="15.75">
      <c r="A41" s="6"/>
      <c r="B41" s="6"/>
      <c r="C41" s="6"/>
      <c r="D41" s="6"/>
    </row>
  </sheetData>
  <mergeCells count="7">
    <mergeCell ref="A6:C6"/>
    <mergeCell ref="A8:B8"/>
    <mergeCell ref="A39:B39"/>
    <mergeCell ref="A1:C1"/>
    <mergeCell ref="A2:C2"/>
    <mergeCell ref="A3:C3"/>
    <mergeCell ref="A4:C4"/>
  </mergeCells>
  <printOptions/>
  <pageMargins left="0.7874015748031497" right="0.7874015748031497" top="0.3937007874015748" bottom="0.3937007874015748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C48" sqref="C48"/>
    </sheetView>
  </sheetViews>
  <sheetFormatPr defaultColWidth="9.140625" defaultRowHeight="12.75"/>
  <cols>
    <col min="1" max="1" width="5.57421875" style="0" bestFit="1" customWidth="1"/>
    <col min="2" max="2" width="55.8515625" style="0" customWidth="1"/>
    <col min="3" max="3" width="14.140625" style="0" customWidth="1"/>
    <col min="4" max="4" width="11.00390625" style="0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7.5" customHeight="1">
      <c r="A5" s="6"/>
      <c r="B5" s="6"/>
      <c r="C5" s="6"/>
      <c r="D5" s="6"/>
    </row>
    <row r="6" spans="1:4" ht="18.75">
      <c r="A6" s="68" t="s">
        <v>53</v>
      </c>
      <c r="B6" s="68"/>
      <c r="C6" s="68"/>
      <c r="D6" s="20"/>
    </row>
    <row r="7" spans="1:4" ht="30" customHeight="1">
      <c r="A7" s="30"/>
      <c r="B7" s="51" t="s">
        <v>33</v>
      </c>
      <c r="C7" s="32">
        <v>17407.42</v>
      </c>
      <c r="D7" s="33" t="s">
        <v>8</v>
      </c>
    </row>
    <row r="8" spans="1:4" ht="15.75">
      <c r="A8" s="70" t="s">
        <v>5</v>
      </c>
      <c r="B8" s="70"/>
      <c r="C8" s="24">
        <v>3393.6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441235.88-15462.84</f>
        <v>425773.04</v>
      </c>
      <c r="D10" s="33" t="s">
        <v>8</v>
      </c>
    </row>
    <row r="11" spans="1:4" ht="15.75">
      <c r="A11" s="34"/>
      <c r="B11" s="27" t="s">
        <v>9</v>
      </c>
      <c r="C11" s="36">
        <v>89.1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570184.13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68550.72</v>
      </c>
      <c r="D13" s="33" t="s">
        <v>8</v>
      </c>
      <c r="E13" s="14"/>
    </row>
    <row r="14" spans="1:5" ht="31.5">
      <c r="A14" s="37" t="s">
        <v>24</v>
      </c>
      <c r="B14" s="27" t="s">
        <v>13</v>
      </c>
      <c r="C14" s="38">
        <v>11131.02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0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44280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76491.72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41537.64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9434.2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>
        <v>2706</v>
      </c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64885.62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4">
        <f>SUM(C24:C43)</f>
        <v>251167.21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37"/>
      <c r="B24" s="42" t="s">
        <v>173</v>
      </c>
      <c r="C24" s="44">
        <v>1150</v>
      </c>
      <c r="D24" s="33" t="s">
        <v>8</v>
      </c>
    </row>
    <row r="25" spans="1:4" ht="15.75">
      <c r="A25" s="37"/>
      <c r="B25" s="42" t="s">
        <v>174</v>
      </c>
      <c r="C25" s="43">
        <v>4542</v>
      </c>
      <c r="D25" s="33" t="s">
        <v>8</v>
      </c>
    </row>
    <row r="26" spans="1:4" ht="15.75">
      <c r="A26" s="37"/>
      <c r="B26" s="45" t="s">
        <v>176</v>
      </c>
      <c r="C26" s="46">
        <v>6376</v>
      </c>
      <c r="D26" s="33" t="s">
        <v>8</v>
      </c>
    </row>
    <row r="27" spans="1:4" ht="15.75">
      <c r="A27" s="37"/>
      <c r="B27" s="45" t="s">
        <v>177</v>
      </c>
      <c r="C27" s="46">
        <v>10960</v>
      </c>
      <c r="D27" s="33" t="s">
        <v>8</v>
      </c>
    </row>
    <row r="28" spans="1:4" ht="15.75">
      <c r="A28" s="37"/>
      <c r="B28" s="48" t="s">
        <v>58</v>
      </c>
      <c r="C28" s="46">
        <v>3352</v>
      </c>
      <c r="D28" s="33" t="s">
        <v>8</v>
      </c>
    </row>
    <row r="29" spans="1:4" ht="15.75">
      <c r="A29" s="37"/>
      <c r="B29" s="42" t="s">
        <v>170</v>
      </c>
      <c r="C29" s="46">
        <v>133952</v>
      </c>
      <c r="D29" s="33" t="s">
        <v>8</v>
      </c>
    </row>
    <row r="30" spans="1:4" ht="15.75">
      <c r="A30" s="37"/>
      <c r="B30" s="45" t="s">
        <v>54</v>
      </c>
      <c r="C30" s="46">
        <v>30485</v>
      </c>
      <c r="D30" s="33" t="s">
        <v>8</v>
      </c>
    </row>
    <row r="31" spans="1:4" ht="15.75">
      <c r="A31" s="37"/>
      <c r="B31" s="45" t="s">
        <v>42</v>
      </c>
      <c r="C31" s="46">
        <v>2394</v>
      </c>
      <c r="D31" s="33" t="s">
        <v>8</v>
      </c>
    </row>
    <row r="32" spans="1:4" ht="15.75">
      <c r="A32" s="47"/>
      <c r="B32" s="48" t="s">
        <v>48</v>
      </c>
      <c r="C32" s="44">
        <v>8272.5</v>
      </c>
      <c r="D32" s="33" t="s">
        <v>8</v>
      </c>
    </row>
    <row r="33" spans="1:4" ht="15.75">
      <c r="A33" s="47"/>
      <c r="B33" s="45" t="s">
        <v>60</v>
      </c>
      <c r="C33" s="44">
        <v>3104</v>
      </c>
      <c r="D33" s="33" t="s">
        <v>8</v>
      </c>
    </row>
    <row r="34" spans="1:4" ht="15.75">
      <c r="A34" s="47"/>
      <c r="B34" s="48" t="s">
        <v>73</v>
      </c>
      <c r="C34" s="43">
        <v>8097.93</v>
      </c>
      <c r="D34" s="33" t="s">
        <v>8</v>
      </c>
    </row>
    <row r="35" spans="1:4" ht="15.75">
      <c r="A35" s="47"/>
      <c r="B35" s="48" t="s">
        <v>172</v>
      </c>
      <c r="C35" s="44">
        <v>828</v>
      </c>
      <c r="D35" s="33" t="s">
        <v>8</v>
      </c>
    </row>
    <row r="36" spans="1:4" ht="15.75">
      <c r="A36" s="47"/>
      <c r="B36" s="45" t="s">
        <v>164</v>
      </c>
      <c r="C36" s="44">
        <v>209.5</v>
      </c>
      <c r="D36" s="33" t="s">
        <v>8</v>
      </c>
    </row>
    <row r="37" spans="1:4" ht="15.75">
      <c r="A37" s="47"/>
      <c r="B37" s="45" t="s">
        <v>197</v>
      </c>
      <c r="C37" s="44">
        <v>3620</v>
      </c>
      <c r="D37" s="33" t="s">
        <v>8</v>
      </c>
    </row>
    <row r="38" spans="1:4" s="61" customFormat="1" ht="15.75">
      <c r="A38" s="59"/>
      <c r="B38" s="60" t="s">
        <v>254</v>
      </c>
      <c r="C38" s="53">
        <v>4480.33</v>
      </c>
      <c r="D38" s="56" t="s">
        <v>8</v>
      </c>
    </row>
    <row r="39" spans="1:4" ht="15.75">
      <c r="A39" s="47"/>
      <c r="B39" s="48" t="s">
        <v>112</v>
      </c>
      <c r="C39" s="44">
        <v>121</v>
      </c>
      <c r="D39" s="33" t="s">
        <v>8</v>
      </c>
    </row>
    <row r="40" spans="1:4" ht="15.75">
      <c r="A40" s="47"/>
      <c r="B40" s="48" t="s">
        <v>93</v>
      </c>
      <c r="C40" s="44">
        <v>1010</v>
      </c>
      <c r="D40" s="33" t="s">
        <v>8</v>
      </c>
    </row>
    <row r="41" spans="1:4" ht="15.75">
      <c r="A41" s="47"/>
      <c r="B41" s="48" t="s">
        <v>81</v>
      </c>
      <c r="C41" s="44">
        <v>18208.26</v>
      </c>
      <c r="D41" s="33" t="s">
        <v>8</v>
      </c>
    </row>
    <row r="42" spans="1:4" ht="15.75">
      <c r="A42" s="47"/>
      <c r="B42" s="48" t="s">
        <v>82</v>
      </c>
      <c r="C42" s="43">
        <v>5564.69</v>
      </c>
      <c r="D42" s="33" t="s">
        <v>8</v>
      </c>
    </row>
    <row r="43" spans="1:4" ht="15.75">
      <c r="A43" s="47"/>
      <c r="B43" s="45" t="s">
        <v>175</v>
      </c>
      <c r="C43" s="44">
        <v>4440</v>
      </c>
      <c r="D43" s="33" t="s">
        <v>8</v>
      </c>
    </row>
    <row r="44" spans="1:4" ht="12.75" customHeight="1">
      <c r="A44" s="30"/>
      <c r="B44" s="30"/>
      <c r="C44" s="30"/>
      <c r="D44" s="33"/>
    </row>
    <row r="45" spans="1:4" ht="15.75">
      <c r="A45" s="49"/>
      <c r="B45" s="50" t="s">
        <v>152</v>
      </c>
      <c r="C45" s="32">
        <f>C7+C10-C12</f>
        <v>-127003.67</v>
      </c>
      <c r="D45" s="33" t="s">
        <v>8</v>
      </c>
    </row>
    <row r="46" spans="1:4" ht="10.5" customHeight="1">
      <c r="A46" s="49"/>
      <c r="B46" s="49"/>
      <c r="C46" s="49" t="s">
        <v>37</v>
      </c>
      <c r="D46" s="33"/>
    </row>
    <row r="47" spans="1:4" ht="33" customHeight="1">
      <c r="A47" s="69" t="s">
        <v>153</v>
      </c>
      <c r="B47" s="69"/>
      <c r="C47" s="49">
        <v>48709.13</v>
      </c>
      <c r="D47" s="33" t="s">
        <v>8</v>
      </c>
    </row>
    <row r="48" spans="1:4" ht="15.75">
      <c r="A48" s="6"/>
      <c r="B48" s="6"/>
      <c r="C48" s="6"/>
      <c r="D48" s="6"/>
    </row>
    <row r="49" spans="1:4" ht="15.75">
      <c r="A49" s="6"/>
      <c r="B49" s="6"/>
      <c r="C49" s="6"/>
      <c r="D49" s="6"/>
    </row>
  </sheetData>
  <mergeCells count="7">
    <mergeCell ref="A6:C6"/>
    <mergeCell ref="A8:B8"/>
    <mergeCell ref="A47:B47"/>
    <mergeCell ref="A1:C1"/>
    <mergeCell ref="A2:C2"/>
    <mergeCell ref="A3:C3"/>
    <mergeCell ref="A4:C4"/>
  </mergeCells>
  <printOptions/>
  <pageMargins left="0.7874015748031497" right="0.7874015748031497" top="0.3937007874015748" bottom="0.3937007874015748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4" sqref="A4:C4"/>
    </sheetView>
  </sheetViews>
  <sheetFormatPr defaultColWidth="9.140625" defaultRowHeight="12.75"/>
  <cols>
    <col min="1" max="1" width="5.57421875" style="0" bestFit="1" customWidth="1"/>
    <col min="2" max="2" width="65.140625" style="0" customWidth="1"/>
    <col min="3" max="3" width="16.00390625" style="0" customWidth="1"/>
    <col min="4" max="4" width="11.00390625" style="0" customWidth="1"/>
    <col min="5" max="5" width="26.8515625" style="0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7.5" customHeight="1" hidden="1">
      <c r="A5" s="6"/>
      <c r="B5" s="6"/>
      <c r="C5" s="6"/>
      <c r="D5" s="6"/>
    </row>
    <row r="6" spans="1:4" ht="26.25" customHeight="1">
      <c r="A6" s="68" t="s">
        <v>56</v>
      </c>
      <c r="B6" s="68"/>
      <c r="C6" s="68"/>
      <c r="D6" s="20"/>
    </row>
    <row r="7" spans="1:4" ht="23.25" customHeight="1">
      <c r="A7" s="30"/>
      <c r="B7" s="31" t="s">
        <v>33</v>
      </c>
      <c r="C7" s="32">
        <v>-132579</v>
      </c>
      <c r="D7" s="33" t="s">
        <v>8</v>
      </c>
    </row>
    <row r="8" spans="1:4" ht="15.75">
      <c r="A8" s="70" t="s">
        <v>5</v>
      </c>
      <c r="B8" s="70"/>
      <c r="C8" s="24">
        <v>4511.6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586598.24-10579.44</f>
        <v>576018.8</v>
      </c>
      <c r="D10" s="33" t="s">
        <v>8</v>
      </c>
    </row>
    <row r="11" spans="1:4" ht="15.75">
      <c r="A11" s="34"/>
      <c r="B11" s="27" t="s">
        <v>9</v>
      </c>
      <c r="C11" s="36">
        <v>89.4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704580.46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91134.32</v>
      </c>
      <c r="D13" s="33" t="s">
        <v>8</v>
      </c>
      <c r="E13" s="14"/>
    </row>
    <row r="14" spans="1:5" ht="15" customHeight="1">
      <c r="A14" s="37" t="s">
        <v>24</v>
      </c>
      <c r="B14" s="27" t="s">
        <v>13</v>
      </c>
      <c r="C14" s="38">
        <v>14798.06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15580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f>44280+1716</f>
        <v>45996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101691.44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55221.96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12542.24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>
        <v>4007</v>
      </c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86261.78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SUM(C24:C48)</f>
        <v>277347.66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37"/>
      <c r="B24" s="42" t="s">
        <v>178</v>
      </c>
      <c r="C24" s="43">
        <v>3742.52</v>
      </c>
      <c r="D24" s="33" t="s">
        <v>8</v>
      </c>
    </row>
    <row r="25" spans="1:4" ht="15.75">
      <c r="A25" s="37"/>
      <c r="B25" s="42" t="s">
        <v>66</v>
      </c>
      <c r="C25" s="44">
        <v>5811</v>
      </c>
      <c r="D25" s="33" t="s">
        <v>8</v>
      </c>
    </row>
    <row r="26" spans="1:4" ht="15.75">
      <c r="A26" s="37"/>
      <c r="B26" s="45" t="s">
        <v>181</v>
      </c>
      <c r="C26" s="46">
        <v>7931</v>
      </c>
      <c r="D26" s="33" t="s">
        <v>8</v>
      </c>
    </row>
    <row r="27" spans="1:4" ht="15.75">
      <c r="A27" s="37"/>
      <c r="B27" s="45" t="s">
        <v>182</v>
      </c>
      <c r="C27" s="46">
        <v>2162</v>
      </c>
      <c r="D27" s="33" t="s">
        <v>8</v>
      </c>
    </row>
    <row r="28" spans="1:4" ht="15.75">
      <c r="A28" s="37"/>
      <c r="B28" s="45" t="s">
        <v>60</v>
      </c>
      <c r="C28" s="46">
        <v>15520</v>
      </c>
      <c r="D28" s="33" t="s">
        <v>8</v>
      </c>
    </row>
    <row r="29" spans="1:4" ht="15.75">
      <c r="A29" s="37"/>
      <c r="B29" s="45" t="s">
        <v>54</v>
      </c>
      <c r="C29" s="46">
        <v>35663</v>
      </c>
      <c r="D29" s="33" t="s">
        <v>8</v>
      </c>
    </row>
    <row r="30" spans="1:4" ht="15.75">
      <c r="A30" s="37"/>
      <c r="B30" s="45" t="s">
        <v>183</v>
      </c>
      <c r="C30" s="46">
        <v>13911</v>
      </c>
      <c r="D30" s="33" t="s">
        <v>8</v>
      </c>
    </row>
    <row r="31" spans="1:4" ht="15.75">
      <c r="A31" s="47"/>
      <c r="B31" s="48" t="s">
        <v>184</v>
      </c>
      <c r="C31" s="44">
        <v>11600</v>
      </c>
      <c r="D31" s="33" t="s">
        <v>8</v>
      </c>
    </row>
    <row r="32" spans="1:4" ht="15.75">
      <c r="A32" s="47"/>
      <c r="B32" s="48" t="s">
        <v>187</v>
      </c>
      <c r="C32" s="44">
        <v>209</v>
      </c>
      <c r="D32" s="33" t="s">
        <v>8</v>
      </c>
    </row>
    <row r="33" spans="1:4" ht="15.75">
      <c r="A33" s="47"/>
      <c r="B33" s="45" t="s">
        <v>164</v>
      </c>
      <c r="C33" s="44">
        <v>419</v>
      </c>
      <c r="D33" s="33" t="s">
        <v>8</v>
      </c>
    </row>
    <row r="34" spans="1:4" ht="15.75">
      <c r="A34" s="47"/>
      <c r="B34" s="48" t="s">
        <v>39</v>
      </c>
      <c r="C34" s="44">
        <v>2311.17</v>
      </c>
      <c r="D34" s="33" t="s">
        <v>8</v>
      </c>
    </row>
    <row r="35" spans="1:4" ht="15.75">
      <c r="A35" s="47"/>
      <c r="B35" s="48" t="s">
        <v>58</v>
      </c>
      <c r="C35" s="44">
        <v>4190</v>
      </c>
      <c r="D35" s="33" t="s">
        <v>8</v>
      </c>
    </row>
    <row r="36" spans="1:4" ht="15.75">
      <c r="A36" s="47"/>
      <c r="B36" s="48" t="s">
        <v>59</v>
      </c>
      <c r="C36" s="44">
        <v>1578</v>
      </c>
      <c r="D36" s="33" t="s">
        <v>8</v>
      </c>
    </row>
    <row r="37" spans="1:4" ht="15.75">
      <c r="A37" s="47"/>
      <c r="B37" s="48" t="s">
        <v>185</v>
      </c>
      <c r="C37" s="44">
        <v>2159</v>
      </c>
      <c r="D37" s="33" t="s">
        <v>8</v>
      </c>
    </row>
    <row r="38" spans="1:4" ht="15.75">
      <c r="A38" s="47"/>
      <c r="B38" s="48" t="s">
        <v>186</v>
      </c>
      <c r="C38" s="44">
        <v>712</v>
      </c>
      <c r="D38" s="33" t="s">
        <v>8</v>
      </c>
    </row>
    <row r="39" spans="1:4" ht="15.75">
      <c r="A39" s="47"/>
      <c r="B39" s="45" t="s">
        <v>42</v>
      </c>
      <c r="C39" s="44">
        <v>7501.2</v>
      </c>
      <c r="D39" s="33" t="s">
        <v>8</v>
      </c>
    </row>
    <row r="40" spans="1:4" ht="15.75">
      <c r="A40" s="47"/>
      <c r="B40" s="48" t="s">
        <v>48</v>
      </c>
      <c r="C40" s="44">
        <v>9302.33</v>
      </c>
      <c r="D40" s="33" t="s">
        <v>8</v>
      </c>
    </row>
    <row r="41" spans="1:4" ht="15.75">
      <c r="A41" s="47"/>
      <c r="B41" s="48" t="s">
        <v>180</v>
      </c>
      <c r="C41" s="44">
        <v>95296</v>
      </c>
      <c r="D41" s="33" t="s">
        <v>8</v>
      </c>
    </row>
    <row r="42" spans="1:4" ht="15.75">
      <c r="A42" s="47"/>
      <c r="B42" s="48" t="s">
        <v>189</v>
      </c>
      <c r="C42" s="44">
        <v>1288</v>
      </c>
      <c r="D42" s="33" t="s">
        <v>8</v>
      </c>
    </row>
    <row r="43" spans="1:4" ht="15.75">
      <c r="A43" s="47"/>
      <c r="B43" s="48" t="s">
        <v>63</v>
      </c>
      <c r="C43" s="44">
        <v>8124.17</v>
      </c>
      <c r="D43" s="33" t="s">
        <v>8</v>
      </c>
    </row>
    <row r="44" spans="1:4" ht="15.75">
      <c r="A44" s="47"/>
      <c r="B44" s="48" t="s">
        <v>81</v>
      </c>
      <c r="C44" s="44">
        <v>26962.71</v>
      </c>
      <c r="D44" s="33" t="s">
        <v>8</v>
      </c>
    </row>
    <row r="45" spans="1:4" ht="15.75">
      <c r="A45" s="47"/>
      <c r="B45" s="48" t="s">
        <v>82</v>
      </c>
      <c r="C45" s="43">
        <v>7949.54</v>
      </c>
      <c r="D45" s="33" t="s">
        <v>8</v>
      </c>
    </row>
    <row r="46" spans="1:4" ht="15.75">
      <c r="A46" s="47"/>
      <c r="B46" s="48" t="s">
        <v>64</v>
      </c>
      <c r="C46" s="44">
        <v>146</v>
      </c>
      <c r="D46" s="33" t="s">
        <v>8</v>
      </c>
    </row>
    <row r="47" spans="1:4" ht="15.75">
      <c r="A47" s="47"/>
      <c r="B47" s="48" t="s">
        <v>188</v>
      </c>
      <c r="C47" s="43">
        <v>4561.02</v>
      </c>
      <c r="D47" s="33" t="s">
        <v>8</v>
      </c>
    </row>
    <row r="48" spans="1:4" ht="18" customHeight="1">
      <c r="A48" s="47"/>
      <c r="B48" s="45" t="s">
        <v>179</v>
      </c>
      <c r="C48" s="44">
        <v>8298</v>
      </c>
      <c r="D48" s="33" t="s">
        <v>8</v>
      </c>
    </row>
    <row r="49" spans="1:4" ht="15.75">
      <c r="A49" s="30"/>
      <c r="B49" s="30"/>
      <c r="C49" s="30"/>
      <c r="D49" s="33"/>
    </row>
    <row r="50" spans="1:4" ht="15.75">
      <c r="A50" s="49"/>
      <c r="B50" s="50" t="s">
        <v>152</v>
      </c>
      <c r="C50" s="32">
        <f>C7+C10-C12</f>
        <v>-261140.66</v>
      </c>
      <c r="D50" s="33" t="s">
        <v>8</v>
      </c>
    </row>
    <row r="51" spans="1:4" ht="28.5" customHeight="1">
      <c r="A51" s="49"/>
      <c r="B51" s="49"/>
      <c r="C51" s="49" t="s">
        <v>37</v>
      </c>
      <c r="D51" s="33"/>
    </row>
    <row r="52" spans="1:4" ht="30" customHeight="1">
      <c r="A52" s="69" t="s">
        <v>153</v>
      </c>
      <c r="B52" s="69"/>
      <c r="C52" s="49">
        <v>32195.82</v>
      </c>
      <c r="D52" s="33" t="s">
        <v>8</v>
      </c>
    </row>
    <row r="53" spans="1:4" ht="15.75">
      <c r="A53" s="6"/>
      <c r="B53" s="6"/>
      <c r="C53" s="6"/>
      <c r="D53" s="6"/>
    </row>
    <row r="54" spans="1:4" ht="15.75">
      <c r="A54" s="6"/>
      <c r="B54" s="6"/>
      <c r="C54" s="6"/>
      <c r="D54" s="6"/>
    </row>
  </sheetData>
  <mergeCells count="7">
    <mergeCell ref="A6:C6"/>
    <mergeCell ref="A8:B8"/>
    <mergeCell ref="A52:B52"/>
    <mergeCell ref="A1:C1"/>
    <mergeCell ref="A2:C2"/>
    <mergeCell ref="A3:C3"/>
    <mergeCell ref="A4:C4"/>
  </mergeCells>
  <printOptions/>
  <pageMargins left="0.7874015748031497" right="0.3937007874015748" top="0.3937007874015748" bottom="0.3937007874015748" header="0" footer="0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4" sqref="A4:C4"/>
    </sheetView>
  </sheetViews>
  <sheetFormatPr defaultColWidth="9.140625" defaultRowHeight="12.75"/>
  <cols>
    <col min="1" max="1" width="5.57421875" style="0" bestFit="1" customWidth="1"/>
    <col min="2" max="2" width="62.7109375" style="0" customWidth="1"/>
    <col min="3" max="3" width="12.140625" style="0" customWidth="1"/>
    <col min="4" max="4" width="11.00390625" style="0" customWidth="1"/>
    <col min="5" max="5" width="8.8515625" style="0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6" customHeight="1">
      <c r="A5" s="6"/>
      <c r="B5" s="6"/>
      <c r="C5" s="6"/>
      <c r="D5" s="6"/>
    </row>
    <row r="6" spans="1:4" ht="18.75">
      <c r="A6" s="68" t="s">
        <v>65</v>
      </c>
      <c r="B6" s="68"/>
      <c r="C6" s="68"/>
      <c r="D6" s="20"/>
    </row>
    <row r="7" spans="1:4" ht="27" customHeight="1">
      <c r="A7" s="30"/>
      <c r="B7" s="51" t="s">
        <v>33</v>
      </c>
      <c r="C7" s="32">
        <v>-75012.96</v>
      </c>
      <c r="D7" s="33" t="s">
        <v>8</v>
      </c>
    </row>
    <row r="8" spans="1:4" ht="15.75">
      <c r="A8" s="70" t="s">
        <v>5</v>
      </c>
      <c r="B8" s="70"/>
      <c r="C8" s="24">
        <v>4365.9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567654.32-4670.36</f>
        <v>562983.96</v>
      </c>
      <c r="D10" s="33" t="s">
        <v>8</v>
      </c>
    </row>
    <row r="11" spans="1:4" ht="15.75">
      <c r="A11" s="34"/>
      <c r="B11" s="27" t="s">
        <v>9</v>
      </c>
      <c r="C11" s="36">
        <v>88.3</v>
      </c>
      <c r="D11" s="33" t="s">
        <v>10</v>
      </c>
    </row>
    <row r="12" spans="1:4" ht="15.75">
      <c r="A12" s="34">
        <v>2</v>
      </c>
      <c r="B12" s="52" t="s">
        <v>11</v>
      </c>
      <c r="C12" s="36">
        <f>SUM(C13:C22)</f>
        <v>599164.67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88191.18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14320.12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18819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44280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98407.38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53438.6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12137.24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>
        <v>3585</v>
      </c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83476.02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SUM(C24:C40)</f>
        <v>182510.13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37"/>
      <c r="B24" s="42" t="s">
        <v>66</v>
      </c>
      <c r="C24" s="44">
        <v>10037</v>
      </c>
      <c r="D24" s="33" t="s">
        <v>8</v>
      </c>
    </row>
    <row r="25" spans="1:4" ht="17.25" customHeight="1">
      <c r="A25" s="37"/>
      <c r="B25" s="45" t="s">
        <v>181</v>
      </c>
      <c r="C25" s="44">
        <v>5210</v>
      </c>
      <c r="D25" s="33" t="s">
        <v>8</v>
      </c>
    </row>
    <row r="26" spans="1:4" ht="15.75">
      <c r="A26" s="37"/>
      <c r="B26" s="45" t="s">
        <v>60</v>
      </c>
      <c r="C26" s="46">
        <v>4656</v>
      </c>
      <c r="D26" s="33" t="s">
        <v>8</v>
      </c>
    </row>
    <row r="27" spans="1:4" ht="15.75">
      <c r="A27" s="37"/>
      <c r="B27" s="45" t="s">
        <v>54</v>
      </c>
      <c r="C27" s="46">
        <v>71909</v>
      </c>
      <c r="D27" s="33" t="s">
        <v>8</v>
      </c>
    </row>
    <row r="28" spans="1:4" ht="15.75">
      <c r="A28" s="47"/>
      <c r="B28" s="48" t="s">
        <v>190</v>
      </c>
      <c r="C28" s="44">
        <v>5776</v>
      </c>
      <c r="D28" s="33" t="s">
        <v>8</v>
      </c>
    </row>
    <row r="29" spans="1:4" ht="15.75">
      <c r="A29" s="47"/>
      <c r="B29" s="48" t="s">
        <v>59</v>
      </c>
      <c r="C29" s="44">
        <v>526</v>
      </c>
      <c r="D29" s="33" t="s">
        <v>8</v>
      </c>
    </row>
    <row r="30" spans="1:4" ht="15.75">
      <c r="A30" s="47"/>
      <c r="B30" s="48" t="s">
        <v>191</v>
      </c>
      <c r="C30" s="44">
        <v>20121</v>
      </c>
      <c r="D30" s="33" t="s">
        <v>8</v>
      </c>
    </row>
    <row r="31" spans="1:4" ht="15.75">
      <c r="A31" s="47"/>
      <c r="B31" s="48" t="s">
        <v>63</v>
      </c>
      <c r="C31" s="44">
        <v>837.28</v>
      </c>
      <c r="D31" s="33" t="s">
        <v>8</v>
      </c>
    </row>
    <row r="32" spans="1:4" ht="15.75">
      <c r="A32" s="47"/>
      <c r="B32" s="45" t="s">
        <v>42</v>
      </c>
      <c r="C32" s="44">
        <v>3192</v>
      </c>
      <c r="D32" s="33" t="s">
        <v>8</v>
      </c>
    </row>
    <row r="33" spans="1:4" ht="15.75">
      <c r="A33" s="47"/>
      <c r="B33" s="48" t="s">
        <v>48</v>
      </c>
      <c r="C33" s="44">
        <v>10754.25</v>
      </c>
      <c r="D33" s="33" t="s">
        <v>8</v>
      </c>
    </row>
    <row r="34" spans="1:4" ht="15.75">
      <c r="A34" s="47"/>
      <c r="B34" s="48" t="s">
        <v>186</v>
      </c>
      <c r="C34" s="44">
        <v>712</v>
      </c>
      <c r="D34" s="33" t="s">
        <v>8</v>
      </c>
    </row>
    <row r="35" spans="1:4" ht="15.75">
      <c r="A35" s="47"/>
      <c r="B35" s="45" t="s">
        <v>197</v>
      </c>
      <c r="C35" s="44">
        <v>11046</v>
      </c>
      <c r="D35" s="33" t="s">
        <v>8</v>
      </c>
    </row>
    <row r="36" spans="1:4" ht="15.75">
      <c r="A36" s="47"/>
      <c r="B36" s="48" t="s">
        <v>81</v>
      </c>
      <c r="C36" s="44">
        <v>24123.33</v>
      </c>
      <c r="D36" s="33" t="s">
        <v>8</v>
      </c>
    </row>
    <row r="37" spans="1:4" ht="15.75">
      <c r="A37" s="47"/>
      <c r="B37" s="48" t="s">
        <v>82</v>
      </c>
      <c r="C37" s="43">
        <v>7154.59</v>
      </c>
      <c r="D37" s="33" t="s">
        <v>8</v>
      </c>
    </row>
    <row r="38" spans="1:4" ht="15.75">
      <c r="A38" s="47"/>
      <c r="B38" s="48" t="s">
        <v>55</v>
      </c>
      <c r="C38" s="43">
        <v>2397.68</v>
      </c>
      <c r="D38" s="33" t="s">
        <v>8</v>
      </c>
    </row>
    <row r="39" spans="1:4" ht="18" customHeight="1">
      <c r="A39" s="47"/>
      <c r="B39" s="45" t="s">
        <v>192</v>
      </c>
      <c r="C39" s="44">
        <v>2770</v>
      </c>
      <c r="D39" s="33" t="s">
        <v>8</v>
      </c>
    </row>
    <row r="40" spans="1:4" ht="15.75">
      <c r="A40" s="47"/>
      <c r="B40" s="48" t="s">
        <v>189</v>
      </c>
      <c r="C40" s="53">
        <v>1288</v>
      </c>
      <c r="D40" s="33" t="s">
        <v>8</v>
      </c>
    </row>
    <row r="41" spans="1:4" ht="15.75">
      <c r="A41" s="30"/>
      <c r="B41" s="30"/>
      <c r="C41" s="30"/>
      <c r="D41" s="33"/>
    </row>
    <row r="42" spans="1:4" ht="15.75">
      <c r="A42" s="49"/>
      <c r="B42" s="50" t="s">
        <v>152</v>
      </c>
      <c r="C42" s="32">
        <f>C7+C10-C12</f>
        <v>-111193.67</v>
      </c>
      <c r="D42" s="33" t="s">
        <v>8</v>
      </c>
    </row>
    <row r="43" spans="1:4" ht="15.75">
      <c r="A43" s="49"/>
      <c r="B43" s="49"/>
      <c r="C43" s="49" t="s">
        <v>37</v>
      </c>
      <c r="D43" s="33"/>
    </row>
    <row r="44" spans="1:4" ht="30.75" customHeight="1">
      <c r="A44" s="69" t="s">
        <v>153</v>
      </c>
      <c r="B44" s="69"/>
      <c r="C44" s="49">
        <v>74679.94</v>
      </c>
      <c r="D44" s="33" t="s">
        <v>8</v>
      </c>
    </row>
    <row r="45" spans="1:4" ht="15.75">
      <c r="A45" s="6"/>
      <c r="B45" s="6"/>
      <c r="C45" s="6"/>
      <c r="D45" s="6"/>
    </row>
    <row r="46" spans="1:4" ht="15.75">
      <c r="A46" s="6"/>
      <c r="B46" s="6"/>
      <c r="C46" s="6"/>
      <c r="D46" s="6"/>
    </row>
  </sheetData>
  <mergeCells count="7">
    <mergeCell ref="A6:C6"/>
    <mergeCell ref="A8:B8"/>
    <mergeCell ref="A44:B44"/>
    <mergeCell ref="A1:C1"/>
    <mergeCell ref="A2:C2"/>
    <mergeCell ref="A3:C3"/>
    <mergeCell ref="A4:C4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G24" sqref="G24"/>
    </sheetView>
  </sheetViews>
  <sheetFormatPr defaultColWidth="9.140625" defaultRowHeight="12.75"/>
  <cols>
    <col min="1" max="1" width="5.57421875" style="0" bestFit="1" customWidth="1"/>
    <col min="2" max="2" width="60.8515625" style="0" customWidth="1"/>
    <col min="3" max="3" width="12.8515625" style="0" customWidth="1"/>
    <col min="4" max="4" width="11.0039062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9.75" customHeight="1">
      <c r="A5" s="6"/>
      <c r="B5" s="6"/>
      <c r="C5" s="6"/>
      <c r="D5" s="6"/>
    </row>
    <row r="6" spans="1:4" ht="18.75">
      <c r="A6" s="68" t="s">
        <v>67</v>
      </c>
      <c r="B6" s="68"/>
      <c r="C6" s="68"/>
      <c r="D6" s="20"/>
    </row>
    <row r="7" spans="1:4" ht="36" customHeight="1">
      <c r="A7" s="30"/>
      <c r="B7" s="51" t="s">
        <v>33</v>
      </c>
      <c r="C7" s="32">
        <v>2662.04</v>
      </c>
      <c r="D7" s="33" t="s">
        <v>8</v>
      </c>
    </row>
    <row r="8" spans="1:4" ht="15.75">
      <c r="A8" s="70" t="s">
        <v>5</v>
      </c>
      <c r="B8" s="70"/>
      <c r="C8" s="24">
        <v>589.42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76636.38-3649.68</f>
        <v>72986.7</v>
      </c>
      <c r="D10" s="33" t="s">
        <v>8</v>
      </c>
    </row>
    <row r="11" spans="1:4" ht="15.75">
      <c r="A11" s="34"/>
      <c r="B11" s="27" t="s">
        <v>9</v>
      </c>
      <c r="C11" s="36">
        <v>88.4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92287.87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11906.28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1933.3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0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10760.04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13285.52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7214.52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1638.6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>
        <v>0</v>
      </c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11269.7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SUM(C24:C31)</f>
        <v>34279.91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37"/>
      <c r="B24" s="42" t="s">
        <v>54</v>
      </c>
      <c r="C24" s="44">
        <v>25447</v>
      </c>
      <c r="D24" s="33" t="s">
        <v>8</v>
      </c>
    </row>
    <row r="25" spans="1:4" ht="15.75">
      <c r="A25" s="47"/>
      <c r="B25" s="48" t="s">
        <v>186</v>
      </c>
      <c r="C25" s="44">
        <v>712</v>
      </c>
      <c r="D25" s="33" t="s">
        <v>8</v>
      </c>
    </row>
    <row r="26" spans="1:4" ht="15.75">
      <c r="A26" s="47"/>
      <c r="B26" s="48" t="s">
        <v>76</v>
      </c>
      <c r="C26" s="44">
        <v>234</v>
      </c>
      <c r="D26" s="33" t="s">
        <v>8</v>
      </c>
    </row>
    <row r="27" spans="1:4" ht="15.75">
      <c r="A27" s="47"/>
      <c r="B27" s="43" t="s">
        <v>155</v>
      </c>
      <c r="C27" s="44">
        <v>497</v>
      </c>
      <c r="D27" s="33" t="s">
        <v>8</v>
      </c>
    </row>
    <row r="28" spans="1:4" ht="15.75">
      <c r="A28" s="47"/>
      <c r="B28" s="48" t="s">
        <v>68</v>
      </c>
      <c r="C28" s="44">
        <v>1052</v>
      </c>
      <c r="D28" s="33" t="s">
        <v>8</v>
      </c>
    </row>
    <row r="29" spans="1:4" ht="15.75">
      <c r="A29" s="47"/>
      <c r="B29" s="48" t="s">
        <v>81</v>
      </c>
      <c r="C29" s="44">
        <v>4398.19</v>
      </c>
      <c r="D29" s="33" t="s">
        <v>8</v>
      </c>
    </row>
    <row r="30" spans="1:4" ht="15.75">
      <c r="A30" s="47"/>
      <c r="B30" s="48" t="s">
        <v>82</v>
      </c>
      <c r="C30" s="43">
        <v>971.62</v>
      </c>
      <c r="D30" s="33" t="s">
        <v>8</v>
      </c>
    </row>
    <row r="31" spans="1:4" ht="15.75">
      <c r="A31" s="47"/>
      <c r="B31" s="48" t="s">
        <v>63</v>
      </c>
      <c r="C31" s="44">
        <v>968.1</v>
      </c>
      <c r="D31" s="33" t="s">
        <v>8</v>
      </c>
    </row>
    <row r="32" spans="1:4" ht="15.75">
      <c r="A32" s="30"/>
      <c r="B32" s="30"/>
      <c r="C32" s="30"/>
      <c r="D32" s="33"/>
    </row>
    <row r="33" spans="1:4" ht="15.75">
      <c r="A33" s="49"/>
      <c r="B33" s="50" t="s">
        <v>152</v>
      </c>
      <c r="C33" s="32">
        <f>C7+C10-C12</f>
        <v>-16639.13</v>
      </c>
      <c r="D33" s="33" t="s">
        <v>8</v>
      </c>
    </row>
    <row r="34" spans="1:4" ht="15.75">
      <c r="A34" s="49"/>
      <c r="B34" s="49"/>
      <c r="C34" s="49" t="s">
        <v>37</v>
      </c>
      <c r="D34" s="33" t="s">
        <v>8</v>
      </c>
    </row>
    <row r="35" spans="1:4" ht="30.75" customHeight="1">
      <c r="A35" s="69" t="s">
        <v>83</v>
      </c>
      <c r="B35" s="69"/>
      <c r="C35" s="49">
        <v>17980.59</v>
      </c>
      <c r="D35" s="33" t="s">
        <v>8</v>
      </c>
    </row>
    <row r="36" spans="1:4" ht="15.75">
      <c r="A36" s="6"/>
      <c r="B36" s="6"/>
      <c r="C36" s="6"/>
      <c r="D36" s="6"/>
    </row>
  </sheetData>
  <mergeCells count="7">
    <mergeCell ref="A6:C6"/>
    <mergeCell ref="A8:B8"/>
    <mergeCell ref="A35:B35"/>
    <mergeCell ref="A1:C1"/>
    <mergeCell ref="A2:C2"/>
    <mergeCell ref="A3:C3"/>
    <mergeCell ref="A4:C4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A4" sqref="A4:C4"/>
    </sheetView>
  </sheetViews>
  <sheetFormatPr defaultColWidth="9.140625" defaultRowHeight="12.75"/>
  <cols>
    <col min="1" max="1" width="5.57421875" style="0" bestFit="1" customWidth="1"/>
    <col min="2" max="2" width="60.8515625" style="0" customWidth="1"/>
    <col min="3" max="3" width="11.57421875" style="0" customWidth="1"/>
    <col min="4" max="4" width="8.7109375" style="0" customWidth="1"/>
    <col min="5" max="5" width="7.00390625" style="0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15.75">
      <c r="A5" s="6"/>
      <c r="B5" s="6"/>
      <c r="C5" s="6"/>
      <c r="D5" s="6"/>
    </row>
    <row r="6" spans="1:4" ht="18.75">
      <c r="A6" s="68" t="s">
        <v>69</v>
      </c>
      <c r="B6" s="68"/>
      <c r="C6" s="68"/>
      <c r="D6" s="20"/>
    </row>
    <row r="7" spans="1:4" ht="19.5" customHeight="1">
      <c r="A7" s="30"/>
      <c r="B7" s="51" t="s">
        <v>33</v>
      </c>
      <c r="C7" s="32">
        <v>-9670.9</v>
      </c>
      <c r="D7" s="33" t="s">
        <v>8</v>
      </c>
    </row>
    <row r="8" spans="1:4" ht="15.75">
      <c r="A8" s="70" t="s">
        <v>5</v>
      </c>
      <c r="B8" s="70"/>
      <c r="C8" s="24">
        <v>389.5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44052.48-2407.12</f>
        <v>41645.36</v>
      </c>
      <c r="D10" s="33" t="s">
        <v>8</v>
      </c>
    </row>
    <row r="11" spans="1:4" ht="15.75">
      <c r="A11" s="34"/>
      <c r="B11" s="27" t="s">
        <v>9</v>
      </c>
      <c r="C11" s="36">
        <v>81.7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65633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7867.9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1277.58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0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8856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6037.28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4768.62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0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>
        <v>0</v>
      </c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7447.24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C24+C25+C26+C27+C28</f>
        <v>29378.38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37"/>
      <c r="B24" s="42" t="s">
        <v>54</v>
      </c>
      <c r="C24" s="44">
        <v>10805</v>
      </c>
      <c r="D24" s="33" t="s">
        <v>8</v>
      </c>
    </row>
    <row r="25" spans="1:4" ht="15.75">
      <c r="A25" s="47"/>
      <c r="B25" s="48" t="s">
        <v>48</v>
      </c>
      <c r="C25" s="44">
        <v>827.25</v>
      </c>
      <c r="D25" s="33" t="s">
        <v>8</v>
      </c>
    </row>
    <row r="26" spans="1:4" ht="15.75">
      <c r="A26" s="47"/>
      <c r="B26" s="48" t="s">
        <v>194</v>
      </c>
      <c r="C26" s="44">
        <v>1483</v>
      </c>
      <c r="D26" s="33" t="s">
        <v>8</v>
      </c>
    </row>
    <row r="27" spans="1:4" ht="15.75">
      <c r="A27" s="47"/>
      <c r="B27" s="45" t="s">
        <v>193</v>
      </c>
      <c r="C27" s="44">
        <v>9927</v>
      </c>
      <c r="D27" s="33" t="s">
        <v>8</v>
      </c>
    </row>
    <row r="28" spans="1:4" ht="15.75">
      <c r="A28" s="47"/>
      <c r="B28" s="48" t="s">
        <v>63</v>
      </c>
      <c r="C28" s="44">
        <v>6336.13</v>
      </c>
      <c r="D28" s="33" t="s">
        <v>8</v>
      </c>
    </row>
    <row r="29" spans="1:4" ht="18.75" customHeight="1">
      <c r="A29" s="30"/>
      <c r="B29" s="30"/>
      <c r="C29" s="30"/>
      <c r="D29" s="33"/>
    </row>
    <row r="30" spans="1:4" ht="15.75">
      <c r="A30" s="49"/>
      <c r="B30" s="50" t="s">
        <v>152</v>
      </c>
      <c r="C30" s="32">
        <f>C7+C10-C12</f>
        <v>-33658.54</v>
      </c>
      <c r="D30" s="33" t="s">
        <v>8</v>
      </c>
    </row>
    <row r="31" spans="1:4" ht="15.75">
      <c r="A31" s="49"/>
      <c r="B31" s="49"/>
      <c r="C31" s="49" t="s">
        <v>37</v>
      </c>
      <c r="D31" s="33"/>
    </row>
    <row r="32" spans="1:4" ht="31.5" customHeight="1">
      <c r="A32" s="69" t="s">
        <v>153</v>
      </c>
      <c r="B32" s="69"/>
      <c r="C32" s="49">
        <v>20900.71</v>
      </c>
      <c r="D32" s="33" t="s">
        <v>8</v>
      </c>
    </row>
    <row r="33" spans="1:4" ht="15.75">
      <c r="A33" s="6"/>
      <c r="B33" s="6"/>
      <c r="C33" s="6"/>
      <c r="D33" s="6"/>
    </row>
    <row r="34" spans="1:4" ht="15.75">
      <c r="A34" s="6"/>
      <c r="B34" s="6"/>
      <c r="C34" s="6"/>
      <c r="D34" s="6"/>
    </row>
  </sheetData>
  <mergeCells count="7">
    <mergeCell ref="A6:C6"/>
    <mergeCell ref="A8:B8"/>
    <mergeCell ref="A32:B32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A4" sqref="A4:C4"/>
    </sheetView>
  </sheetViews>
  <sheetFormatPr defaultColWidth="9.140625" defaultRowHeight="12.75"/>
  <cols>
    <col min="1" max="1" width="5.57421875" style="0" bestFit="1" customWidth="1"/>
    <col min="2" max="2" width="63.28125" style="0" customWidth="1"/>
    <col min="3" max="3" width="14.28125" style="0" customWidth="1"/>
    <col min="4" max="4" width="8.14062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6.75" customHeight="1">
      <c r="A5" s="6"/>
      <c r="B5" s="6"/>
      <c r="C5" s="6"/>
      <c r="D5" s="6"/>
    </row>
    <row r="6" spans="1:4" ht="18.75">
      <c r="A6" s="68" t="s">
        <v>70</v>
      </c>
      <c r="B6" s="68"/>
      <c r="C6" s="68"/>
      <c r="D6" s="20"/>
    </row>
    <row r="7" spans="1:4" ht="27" customHeight="1">
      <c r="A7" s="30"/>
      <c r="B7" s="51" t="s">
        <v>33</v>
      </c>
      <c r="C7" s="32">
        <v>-35895.75</v>
      </c>
      <c r="D7" s="33" t="s">
        <v>8</v>
      </c>
    </row>
    <row r="8" spans="1:4" ht="15.75">
      <c r="A8" s="70" t="s">
        <v>5</v>
      </c>
      <c r="B8" s="70"/>
      <c r="C8" s="24">
        <v>890.6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115795.82-5504.17</f>
        <v>110291.65</v>
      </c>
      <c r="D10" s="33" t="s">
        <v>8</v>
      </c>
    </row>
    <row r="11" spans="1:4" ht="15.75">
      <c r="A11" s="34"/>
      <c r="B11" s="27" t="s">
        <v>9</v>
      </c>
      <c r="C11" s="36">
        <v>79.7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154841.79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17990.12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1921.18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0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8073.72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20074.1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10900.92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2475.86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>
        <v>1439.61</v>
      </c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17028.26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SUM(C24:C35)</f>
        <v>74938.02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37"/>
      <c r="B24" s="42" t="s">
        <v>50</v>
      </c>
      <c r="C24" s="43">
        <v>510.16</v>
      </c>
      <c r="D24" s="33" t="s">
        <v>8</v>
      </c>
    </row>
    <row r="25" spans="1:4" ht="15.75">
      <c r="A25" s="37"/>
      <c r="B25" s="42" t="s">
        <v>66</v>
      </c>
      <c r="C25" s="44">
        <v>4145</v>
      </c>
      <c r="D25" s="33" t="s">
        <v>8</v>
      </c>
    </row>
    <row r="26" spans="1:9" ht="15.75">
      <c r="A26" s="37"/>
      <c r="B26" s="45" t="s">
        <v>88</v>
      </c>
      <c r="C26" s="46">
        <v>3414</v>
      </c>
      <c r="D26" s="33" t="s">
        <v>8</v>
      </c>
      <c r="I26">
        <v>0</v>
      </c>
    </row>
    <row r="27" spans="1:4" ht="15.75">
      <c r="A27" s="47"/>
      <c r="B27" s="48" t="s">
        <v>196</v>
      </c>
      <c r="C27" s="44">
        <v>3428</v>
      </c>
      <c r="D27" s="33" t="s">
        <v>8</v>
      </c>
    </row>
    <row r="28" spans="1:4" ht="15.75">
      <c r="A28" s="47"/>
      <c r="B28" s="48" t="s">
        <v>58</v>
      </c>
      <c r="C28" s="44">
        <v>3352</v>
      </c>
      <c r="D28" s="33" t="s">
        <v>8</v>
      </c>
    </row>
    <row r="29" spans="1:4" ht="15.75">
      <c r="A29" s="47"/>
      <c r="B29" s="48" t="s">
        <v>189</v>
      </c>
      <c r="C29" s="44">
        <v>414</v>
      </c>
      <c r="D29" s="33" t="s">
        <v>8</v>
      </c>
    </row>
    <row r="30" spans="1:4" ht="15.75">
      <c r="A30" s="47"/>
      <c r="B30" s="43" t="s">
        <v>155</v>
      </c>
      <c r="C30" s="44">
        <v>995.38</v>
      </c>
      <c r="D30" s="33" t="s">
        <v>8</v>
      </c>
    </row>
    <row r="31" spans="1:4" ht="15.75">
      <c r="A31" s="47"/>
      <c r="B31" s="48" t="s">
        <v>48</v>
      </c>
      <c r="C31" s="44">
        <v>2481.75</v>
      </c>
      <c r="D31" s="33" t="s">
        <v>8</v>
      </c>
    </row>
    <row r="32" spans="1:4" ht="15.75">
      <c r="A32" s="47"/>
      <c r="B32" s="48" t="s">
        <v>81</v>
      </c>
      <c r="C32" s="44">
        <v>6254.27</v>
      </c>
      <c r="D32" s="33" t="s">
        <v>8</v>
      </c>
    </row>
    <row r="33" spans="1:4" ht="15.75">
      <c r="A33" s="47"/>
      <c r="B33" s="48" t="s">
        <v>82</v>
      </c>
      <c r="C33" s="43">
        <v>1899.06</v>
      </c>
      <c r="D33" s="33" t="s">
        <v>8</v>
      </c>
    </row>
    <row r="34" spans="1:4" ht="15.75">
      <c r="A34" s="47"/>
      <c r="B34" s="48" t="s">
        <v>63</v>
      </c>
      <c r="C34" s="44">
        <v>13553.4</v>
      </c>
      <c r="D34" s="33" t="s">
        <v>8</v>
      </c>
    </row>
    <row r="35" spans="1:4" ht="18.75" customHeight="1">
      <c r="A35" s="47"/>
      <c r="B35" s="45" t="s">
        <v>195</v>
      </c>
      <c r="C35" s="44">
        <v>34491</v>
      </c>
      <c r="D35" s="33" t="s">
        <v>8</v>
      </c>
    </row>
    <row r="36" spans="1:4" ht="15.75">
      <c r="A36" s="47"/>
      <c r="B36" s="48"/>
      <c r="C36" s="43"/>
      <c r="D36" s="33"/>
    </row>
    <row r="37" spans="1:4" ht="15.75">
      <c r="A37" s="49"/>
      <c r="B37" s="50" t="s">
        <v>152</v>
      </c>
      <c r="C37" s="32">
        <f>C7+C10-C12</f>
        <v>-80445.89</v>
      </c>
      <c r="D37" s="33" t="s">
        <v>8</v>
      </c>
    </row>
    <row r="38" spans="1:4" ht="15.75">
      <c r="A38" s="49"/>
      <c r="B38" s="49"/>
      <c r="C38" s="49" t="s">
        <v>37</v>
      </c>
      <c r="D38" s="33"/>
    </row>
    <row r="39" spans="1:4" ht="32.25" customHeight="1">
      <c r="A39" s="69" t="s">
        <v>153</v>
      </c>
      <c r="B39" s="69"/>
      <c r="C39" s="49">
        <v>77660.35</v>
      </c>
      <c r="D39" s="33" t="s">
        <v>8</v>
      </c>
    </row>
    <row r="40" spans="1:4" ht="15.75">
      <c r="A40" s="6"/>
      <c r="B40" s="6"/>
      <c r="C40" s="6"/>
      <c r="D40" s="6"/>
    </row>
    <row r="41" spans="1:4" ht="15.75">
      <c r="A41" s="6"/>
      <c r="B41" s="6"/>
      <c r="C41" s="6"/>
      <c r="D41" s="6"/>
    </row>
  </sheetData>
  <mergeCells count="7">
    <mergeCell ref="A6:C6"/>
    <mergeCell ref="A8:B8"/>
    <mergeCell ref="A39:B39"/>
    <mergeCell ref="A1:C1"/>
    <mergeCell ref="A2:C2"/>
    <mergeCell ref="A3:C3"/>
    <mergeCell ref="A4:C4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A4" sqref="A4:C4"/>
    </sheetView>
  </sheetViews>
  <sheetFormatPr defaultColWidth="9.140625" defaultRowHeight="12.75"/>
  <cols>
    <col min="1" max="1" width="5.57421875" style="0" bestFit="1" customWidth="1"/>
    <col min="2" max="2" width="64.8515625" style="0" bestFit="1" customWidth="1"/>
    <col min="3" max="3" width="14.00390625" style="0" customWidth="1"/>
    <col min="4" max="4" width="7.71093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10.5" customHeight="1">
      <c r="A5" s="6"/>
      <c r="B5" s="6"/>
      <c r="C5" s="6"/>
      <c r="D5" s="6"/>
    </row>
    <row r="6" spans="1:4" ht="18" customHeight="1">
      <c r="A6" s="68" t="s">
        <v>74</v>
      </c>
      <c r="B6" s="68"/>
      <c r="C6" s="68"/>
      <c r="D6" s="18"/>
    </row>
    <row r="7" spans="1:4" ht="24" customHeight="1">
      <c r="A7" s="30"/>
      <c r="B7" s="51" t="s">
        <v>33</v>
      </c>
      <c r="C7" s="32">
        <v>-92540.33</v>
      </c>
      <c r="D7" s="33" t="s">
        <v>8</v>
      </c>
    </row>
    <row r="8" spans="1:4" ht="15.75">
      <c r="A8" s="70" t="s">
        <v>5</v>
      </c>
      <c r="B8" s="70"/>
      <c r="C8" s="24">
        <v>965.3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125508.34-5964.37</f>
        <v>119543.97</v>
      </c>
      <c r="D10" s="33" t="s">
        <v>8</v>
      </c>
    </row>
    <row r="11" spans="1:4" ht="15.75">
      <c r="A11" s="34"/>
      <c r="B11" s="27" t="s">
        <v>9</v>
      </c>
      <c r="C11" s="36">
        <v>86.1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156059.84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19499.06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3166.2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0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8073.72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21757.88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11815.28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2683.58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/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18456.56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SUM(C24:C36)</f>
        <v>70607.56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37"/>
      <c r="B24" s="42" t="s">
        <v>50</v>
      </c>
      <c r="C24" s="43">
        <v>497.79</v>
      </c>
      <c r="D24" s="33" t="s">
        <v>8</v>
      </c>
    </row>
    <row r="25" spans="1:4" ht="15.75">
      <c r="A25" s="37"/>
      <c r="B25" s="42" t="s">
        <v>198</v>
      </c>
      <c r="C25" s="44">
        <v>3975</v>
      </c>
      <c r="D25" s="33" t="s">
        <v>8</v>
      </c>
    </row>
    <row r="26" spans="1:4" ht="15.75">
      <c r="A26" s="37"/>
      <c r="B26" s="45" t="s">
        <v>200</v>
      </c>
      <c r="C26" s="46">
        <v>2681</v>
      </c>
      <c r="D26" s="33" t="s">
        <v>8</v>
      </c>
    </row>
    <row r="27" spans="1:4" ht="15.75">
      <c r="A27" s="47"/>
      <c r="B27" s="48" t="s">
        <v>199</v>
      </c>
      <c r="C27" s="44">
        <v>3391</v>
      </c>
      <c r="D27" s="33" t="s">
        <v>8</v>
      </c>
    </row>
    <row r="28" spans="1:4" ht="15.75">
      <c r="A28" s="47"/>
      <c r="B28" s="48" t="s">
        <v>58</v>
      </c>
      <c r="C28" s="44">
        <f>4501+1308</f>
        <v>5809</v>
      </c>
      <c r="D28" s="33" t="s">
        <v>8</v>
      </c>
    </row>
    <row r="29" spans="1:4" ht="15.75">
      <c r="A29" s="47"/>
      <c r="B29" s="48" t="s">
        <v>203</v>
      </c>
      <c r="C29" s="44">
        <f>7145+1532</f>
        <v>8677</v>
      </c>
      <c r="D29" s="33" t="s">
        <v>8</v>
      </c>
    </row>
    <row r="30" spans="1:4" ht="15.75">
      <c r="A30" s="47"/>
      <c r="B30" s="48" t="s">
        <v>48</v>
      </c>
      <c r="C30" s="44">
        <v>3309</v>
      </c>
      <c r="D30" s="33" t="s">
        <v>8</v>
      </c>
    </row>
    <row r="31" spans="1:4" ht="15.75">
      <c r="A31" s="47"/>
      <c r="B31" s="45" t="s">
        <v>42</v>
      </c>
      <c r="C31" s="44">
        <v>7182</v>
      </c>
      <c r="D31" s="33" t="s">
        <v>8</v>
      </c>
    </row>
    <row r="32" spans="1:4" ht="15.75">
      <c r="A32" s="47"/>
      <c r="B32" s="48" t="s">
        <v>201</v>
      </c>
      <c r="C32" s="44">
        <v>6997</v>
      </c>
      <c r="D32" s="33" t="s">
        <v>8</v>
      </c>
    </row>
    <row r="33" spans="1:4" ht="15.75">
      <c r="A33" s="47"/>
      <c r="B33" s="48" t="s">
        <v>172</v>
      </c>
      <c r="C33" s="44">
        <v>483</v>
      </c>
      <c r="D33" s="33" t="s">
        <v>8</v>
      </c>
    </row>
    <row r="34" spans="1:4" ht="15.75">
      <c r="A34" s="47"/>
      <c r="B34" s="48" t="s">
        <v>118</v>
      </c>
      <c r="C34" s="43">
        <f>23395.75+1290.8+1569.84</f>
        <v>26256.39</v>
      </c>
      <c r="D34" s="33" t="s">
        <v>8</v>
      </c>
    </row>
    <row r="35" spans="1:4" ht="15.75">
      <c r="A35" s="47"/>
      <c r="B35" s="48" t="s">
        <v>202</v>
      </c>
      <c r="C35" s="44">
        <v>354</v>
      </c>
      <c r="D35" s="33" t="s">
        <v>8</v>
      </c>
    </row>
    <row r="36" spans="1:4" ht="15.75">
      <c r="A36" s="47"/>
      <c r="B36" s="43" t="s">
        <v>155</v>
      </c>
      <c r="C36" s="43">
        <v>995.38</v>
      </c>
      <c r="D36" s="33" t="s">
        <v>8</v>
      </c>
    </row>
    <row r="37" spans="1:4" ht="15.75">
      <c r="A37" s="47"/>
      <c r="B37" s="48"/>
      <c r="C37" s="43"/>
      <c r="D37" s="33"/>
    </row>
    <row r="38" spans="1:4" ht="15.75">
      <c r="A38" s="49"/>
      <c r="B38" s="50" t="s">
        <v>152</v>
      </c>
      <c r="C38" s="32">
        <f>C7+C10-C12</f>
        <v>-129056.2</v>
      </c>
      <c r="D38" s="33" t="s">
        <v>8</v>
      </c>
    </row>
    <row r="39" spans="1:4" ht="15.75">
      <c r="A39" s="49"/>
      <c r="B39" s="49"/>
      <c r="C39" s="49" t="s">
        <v>37</v>
      </c>
      <c r="D39" s="33" t="s">
        <v>8</v>
      </c>
    </row>
    <row r="40" spans="1:4" ht="30.75" customHeight="1">
      <c r="A40" s="69" t="s">
        <v>153</v>
      </c>
      <c r="B40" s="69"/>
      <c r="C40" s="49">
        <v>27928.83</v>
      </c>
      <c r="D40" s="33" t="s">
        <v>8</v>
      </c>
    </row>
    <row r="41" spans="1:4" ht="15.75">
      <c r="A41" s="6"/>
      <c r="B41" s="6"/>
      <c r="C41" s="6"/>
      <c r="D41" s="6"/>
    </row>
    <row r="42" spans="1:4" ht="15.75">
      <c r="A42" s="6"/>
      <c r="B42" s="6"/>
      <c r="C42" s="6"/>
      <c r="D42" s="6"/>
    </row>
  </sheetData>
  <mergeCells count="7">
    <mergeCell ref="A6:C6"/>
    <mergeCell ref="A8:B8"/>
    <mergeCell ref="A40:B40"/>
    <mergeCell ref="A1:C1"/>
    <mergeCell ref="A2:C2"/>
    <mergeCell ref="A3:C3"/>
    <mergeCell ref="A4:C4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B9" sqref="B9"/>
    </sheetView>
  </sheetViews>
  <sheetFormatPr defaultColWidth="9.140625" defaultRowHeight="12.75"/>
  <cols>
    <col min="1" max="1" width="7.7109375" style="0" customWidth="1"/>
    <col min="2" max="2" width="58.7109375" style="0" customWidth="1"/>
    <col min="3" max="3" width="15.7109375" style="0" customWidth="1"/>
  </cols>
  <sheetData>
    <row r="1" spans="1:3" ht="15.75">
      <c r="A1" s="67" t="s">
        <v>1</v>
      </c>
      <c r="B1" s="67"/>
      <c r="C1" s="67"/>
    </row>
    <row r="2" spans="1:3" ht="15.75">
      <c r="A2" s="67" t="s">
        <v>2</v>
      </c>
      <c r="B2" s="67"/>
      <c r="C2" s="67"/>
    </row>
    <row r="3" spans="1:3" ht="15.75">
      <c r="A3" s="67" t="s">
        <v>3</v>
      </c>
      <c r="B3" s="67"/>
      <c r="C3" s="67"/>
    </row>
    <row r="4" spans="1:3" ht="18.75">
      <c r="A4" s="68" t="s">
        <v>148</v>
      </c>
      <c r="B4" s="68"/>
      <c r="C4" s="68"/>
    </row>
    <row r="5" spans="1:3" ht="15.75">
      <c r="A5" s="6"/>
      <c r="B5" s="6"/>
      <c r="C5" s="6"/>
    </row>
    <row r="6" spans="1:3" ht="18.75">
      <c r="A6" s="68" t="s">
        <v>4</v>
      </c>
      <c r="B6" s="68"/>
      <c r="C6" s="68"/>
    </row>
    <row r="7" spans="1:4" ht="33.75" customHeight="1">
      <c r="A7" s="30"/>
      <c r="B7" s="30" t="s">
        <v>33</v>
      </c>
      <c r="C7" s="49">
        <v>-1737.7</v>
      </c>
      <c r="D7" s="34" t="s">
        <v>8</v>
      </c>
    </row>
    <row r="8" spans="1:4" ht="30.75" customHeight="1">
      <c r="A8" s="30" t="s">
        <v>5</v>
      </c>
      <c r="B8" s="30"/>
      <c r="C8" s="24">
        <v>409.7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8.75" customHeight="1">
      <c r="A10" s="34"/>
      <c r="B10" s="52" t="s">
        <v>20</v>
      </c>
      <c r="C10" s="36">
        <v>43247.98</v>
      </c>
      <c r="D10" s="33" t="s">
        <v>8</v>
      </c>
    </row>
    <row r="11" spans="1:4" ht="18.75" customHeight="1">
      <c r="A11" s="34"/>
      <c r="B11" s="52" t="s">
        <v>9</v>
      </c>
      <c r="C11" s="36">
        <v>85.7</v>
      </c>
      <c r="D11" s="33" t="s">
        <v>10</v>
      </c>
    </row>
    <row r="12" spans="1:4" ht="20.25" customHeight="1">
      <c r="A12" s="34">
        <v>2</v>
      </c>
      <c r="B12" s="24" t="s">
        <v>84</v>
      </c>
      <c r="C12" s="36">
        <f>SUM(C13:C22)</f>
        <v>41411.24</v>
      </c>
      <c r="D12" s="33" t="s">
        <v>8</v>
      </c>
    </row>
    <row r="13" spans="1:4" ht="15.75">
      <c r="A13" s="37" t="s">
        <v>23</v>
      </c>
      <c r="B13" s="27" t="s">
        <v>12</v>
      </c>
      <c r="C13" s="38">
        <v>5817.74</v>
      </c>
      <c r="D13" s="33" t="s">
        <v>8</v>
      </c>
    </row>
    <row r="14" spans="1:4" ht="15.75" customHeight="1">
      <c r="A14" s="37" t="s">
        <v>24</v>
      </c>
      <c r="B14" s="27" t="s">
        <v>13</v>
      </c>
      <c r="C14" s="38">
        <v>1358</v>
      </c>
      <c r="D14" s="33" t="s">
        <v>8</v>
      </c>
    </row>
    <row r="15" spans="1:4" ht="15.75">
      <c r="A15" s="37" t="s">
        <v>25</v>
      </c>
      <c r="B15" s="27" t="s">
        <v>14</v>
      </c>
      <c r="C15" s="38">
        <v>2509.2</v>
      </c>
      <c r="D15" s="33" t="s">
        <v>8</v>
      </c>
    </row>
    <row r="16" spans="1:4" ht="15.75">
      <c r="A16" s="37" t="s">
        <v>26</v>
      </c>
      <c r="B16" s="27" t="s">
        <v>0</v>
      </c>
      <c r="C16" s="38">
        <v>11202.84</v>
      </c>
      <c r="D16" s="33" t="s">
        <v>8</v>
      </c>
    </row>
    <row r="17" spans="1:4" ht="33" customHeight="1">
      <c r="A17" s="39" t="s">
        <v>27</v>
      </c>
      <c r="B17" s="27" t="s">
        <v>15</v>
      </c>
      <c r="C17" s="38">
        <v>6350.36</v>
      </c>
      <c r="D17" s="33" t="s">
        <v>8</v>
      </c>
    </row>
    <row r="18" spans="1:4" ht="15.75" customHeight="1">
      <c r="A18" s="37" t="s">
        <v>28</v>
      </c>
      <c r="B18" s="27" t="s">
        <v>16</v>
      </c>
      <c r="C18" s="38">
        <v>5014.72</v>
      </c>
      <c r="D18" s="33" t="s">
        <v>8</v>
      </c>
    </row>
    <row r="19" spans="1:4" ht="32.25" customHeight="1">
      <c r="A19" s="39" t="s">
        <v>29</v>
      </c>
      <c r="B19" s="27" t="s">
        <v>17</v>
      </c>
      <c r="C19" s="38">
        <v>0</v>
      </c>
      <c r="D19" s="33" t="s">
        <v>8</v>
      </c>
    </row>
    <row r="20" spans="1:4" ht="15.75">
      <c r="A20" s="37" t="s">
        <v>30</v>
      </c>
      <c r="B20" s="27" t="s">
        <v>21</v>
      </c>
      <c r="C20" s="38">
        <v>0</v>
      </c>
      <c r="D20" s="33" t="s">
        <v>8</v>
      </c>
    </row>
    <row r="21" spans="1:4" ht="15.75">
      <c r="A21" s="37" t="s">
        <v>31</v>
      </c>
      <c r="B21" s="27" t="s">
        <v>18</v>
      </c>
      <c r="C21" s="38">
        <v>7833.44</v>
      </c>
      <c r="D21" s="33" t="s">
        <v>8</v>
      </c>
    </row>
    <row r="22" spans="1:4" ht="15.75" customHeight="1">
      <c r="A22" s="37" t="s">
        <v>32</v>
      </c>
      <c r="B22" s="27" t="s">
        <v>19</v>
      </c>
      <c r="C22" s="38">
        <f>C24+C25</f>
        <v>1324.94</v>
      </c>
      <c r="D22" s="33" t="s">
        <v>8</v>
      </c>
    </row>
    <row r="23" spans="1:4" ht="15.75">
      <c r="A23" s="37"/>
      <c r="B23" s="41" t="s">
        <v>22</v>
      </c>
      <c r="C23" s="30"/>
      <c r="D23" s="33"/>
    </row>
    <row r="24" spans="1:4" ht="15.75">
      <c r="A24" s="47"/>
      <c r="B24" s="48" t="s">
        <v>48</v>
      </c>
      <c r="C24" s="43">
        <v>827.25</v>
      </c>
      <c r="D24" s="33" t="s">
        <v>8</v>
      </c>
    </row>
    <row r="25" spans="1:4" ht="15.75">
      <c r="A25" s="47"/>
      <c r="B25" s="43" t="s">
        <v>155</v>
      </c>
      <c r="C25" s="43">
        <v>497.69</v>
      </c>
      <c r="D25" s="33" t="s">
        <v>8</v>
      </c>
    </row>
    <row r="26" spans="1:4" ht="40.5" customHeight="1">
      <c r="A26" s="30"/>
      <c r="B26" s="30"/>
      <c r="C26" s="30"/>
      <c r="D26" s="33"/>
    </row>
    <row r="27" spans="1:4" ht="28.5" customHeight="1">
      <c r="A27" s="30"/>
      <c r="B27" s="50" t="s">
        <v>152</v>
      </c>
      <c r="C27" s="32">
        <f>C7+C10-C12</f>
        <v>99.04</v>
      </c>
      <c r="D27" s="33" t="s">
        <v>8</v>
      </c>
    </row>
    <row r="28" spans="1:4" ht="15.75">
      <c r="A28" s="30"/>
      <c r="B28" s="30"/>
      <c r="C28" s="30"/>
      <c r="D28" s="23"/>
    </row>
    <row r="29" spans="1:4" ht="32.25" customHeight="1">
      <c r="A29" s="69" t="s">
        <v>153</v>
      </c>
      <c r="B29" s="69"/>
      <c r="C29" s="49">
        <v>20438.13</v>
      </c>
      <c r="D29" s="56" t="s">
        <v>8</v>
      </c>
    </row>
    <row r="30" spans="1:3" ht="15.75">
      <c r="A30" s="6"/>
      <c r="B30" s="6"/>
      <c r="C30" s="6"/>
    </row>
    <row r="31" spans="1:3" ht="15.75">
      <c r="A31" s="6"/>
      <c r="B31" s="6"/>
      <c r="C31" s="6"/>
    </row>
  </sheetData>
  <mergeCells count="6">
    <mergeCell ref="A29:B29"/>
    <mergeCell ref="A6:C6"/>
    <mergeCell ref="A1:C1"/>
    <mergeCell ref="A2:C2"/>
    <mergeCell ref="A3:C3"/>
    <mergeCell ref="A4:C4"/>
  </mergeCells>
  <printOptions/>
  <pageMargins left="0.5905511811023623" right="0.3937007874015748" top="0.3937007874015748" bottom="0.3937007874015748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4" sqref="A4:C4"/>
    </sheetView>
  </sheetViews>
  <sheetFormatPr defaultColWidth="9.140625" defaultRowHeight="12.75"/>
  <cols>
    <col min="1" max="1" width="5.57421875" style="0" bestFit="1" customWidth="1"/>
    <col min="2" max="2" width="61.28125" style="0" customWidth="1"/>
    <col min="3" max="3" width="16.8515625" style="0" customWidth="1"/>
    <col min="4" max="4" width="8.14062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5.25" customHeight="1">
      <c r="A5" s="6"/>
      <c r="B5" s="6"/>
      <c r="C5" s="6"/>
      <c r="D5" s="6"/>
    </row>
    <row r="6" spans="1:4" ht="18.75">
      <c r="A6" s="68" t="s">
        <v>75</v>
      </c>
      <c r="B6" s="68"/>
      <c r="C6" s="68"/>
      <c r="D6" s="20"/>
    </row>
    <row r="7" spans="1:4" ht="22.5" customHeight="1">
      <c r="A7" s="30"/>
      <c r="B7" s="51" t="s">
        <v>33</v>
      </c>
      <c r="C7" s="32">
        <v>11985.91</v>
      </c>
      <c r="D7" s="33" t="s">
        <v>8</v>
      </c>
    </row>
    <row r="8" spans="1:4" ht="15.75">
      <c r="A8" s="70" t="s">
        <v>5</v>
      </c>
      <c r="B8" s="70"/>
      <c r="C8" s="24">
        <v>966.49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125663.04-5971.8</f>
        <v>119691.24</v>
      </c>
      <c r="D10" s="33" t="s">
        <v>8</v>
      </c>
    </row>
    <row r="11" spans="1:4" ht="15.75">
      <c r="A11" s="34"/>
      <c r="B11" s="27" t="s">
        <v>9</v>
      </c>
      <c r="C11" s="36">
        <v>86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118942.72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19523.06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3170.1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0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8073.72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21784.7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11829.84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2686.84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>
        <v>0</v>
      </c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18479.24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SUM(C24:C38)</f>
        <v>33395.22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37"/>
      <c r="B24" s="42" t="s">
        <v>50</v>
      </c>
      <c r="C24" s="43">
        <v>493.56</v>
      </c>
      <c r="D24" s="33" t="s">
        <v>8</v>
      </c>
    </row>
    <row r="25" spans="1:4" ht="15.75">
      <c r="A25" s="37"/>
      <c r="B25" s="48" t="s">
        <v>72</v>
      </c>
      <c r="C25" s="44">
        <v>7145</v>
      </c>
      <c r="D25" s="33" t="s">
        <v>8</v>
      </c>
    </row>
    <row r="26" spans="1:4" ht="15.75">
      <c r="A26" s="37"/>
      <c r="B26" s="45" t="s">
        <v>206</v>
      </c>
      <c r="C26" s="46">
        <v>1082</v>
      </c>
      <c r="D26" s="33" t="s">
        <v>8</v>
      </c>
    </row>
    <row r="27" spans="1:4" ht="15.75">
      <c r="A27" s="47"/>
      <c r="B27" s="48" t="s">
        <v>76</v>
      </c>
      <c r="C27" s="44">
        <v>468</v>
      </c>
      <c r="D27" s="33" t="s">
        <v>8</v>
      </c>
    </row>
    <row r="28" spans="1:4" ht="15.75">
      <c r="A28" s="47"/>
      <c r="B28" s="48" t="s">
        <v>58</v>
      </c>
      <c r="C28" s="44">
        <f>1200+4190</f>
        <v>5390</v>
      </c>
      <c r="D28" s="33" t="s">
        <v>8</v>
      </c>
    </row>
    <row r="29" spans="1:4" ht="15.75">
      <c r="A29" s="47"/>
      <c r="B29" s="48" t="s">
        <v>204</v>
      </c>
      <c r="C29" s="44">
        <v>1206.48</v>
      </c>
      <c r="D29" s="33" t="s">
        <v>8</v>
      </c>
    </row>
    <row r="30" spans="1:4" ht="15.75">
      <c r="A30" s="47"/>
      <c r="B30" s="48" t="s">
        <v>48</v>
      </c>
      <c r="C30" s="44">
        <v>2481.75</v>
      </c>
      <c r="D30" s="33" t="s">
        <v>8</v>
      </c>
    </row>
    <row r="31" spans="1:4" ht="15.75">
      <c r="A31" s="47"/>
      <c r="B31" s="43" t="s">
        <v>155</v>
      </c>
      <c r="C31" s="44">
        <v>995.38</v>
      </c>
      <c r="D31" s="33" t="s">
        <v>8</v>
      </c>
    </row>
    <row r="32" spans="1:4" ht="15" customHeight="1">
      <c r="A32" s="47"/>
      <c r="B32" s="48" t="s">
        <v>205</v>
      </c>
      <c r="C32" s="44">
        <v>1675</v>
      </c>
      <c r="D32" s="33" t="s">
        <v>8</v>
      </c>
    </row>
    <row r="33" spans="1:4" ht="15" customHeight="1">
      <c r="A33" s="47"/>
      <c r="B33" s="48" t="s">
        <v>172</v>
      </c>
      <c r="C33" s="44">
        <v>483</v>
      </c>
      <c r="D33" s="33" t="s">
        <v>8</v>
      </c>
    </row>
    <row r="34" spans="1:4" ht="15.75">
      <c r="A34" s="47"/>
      <c r="B34" s="48" t="s">
        <v>186</v>
      </c>
      <c r="C34" s="44">
        <v>712</v>
      </c>
      <c r="D34" s="33" t="s">
        <v>8</v>
      </c>
    </row>
    <row r="35" spans="1:4" ht="15.75">
      <c r="A35" s="47"/>
      <c r="B35" s="48" t="s">
        <v>81</v>
      </c>
      <c r="C35" s="44">
        <v>6397.19</v>
      </c>
      <c r="D35" s="33" t="s">
        <v>8</v>
      </c>
    </row>
    <row r="36" spans="1:4" ht="15.75">
      <c r="A36" s="47"/>
      <c r="B36" s="48" t="s">
        <v>82</v>
      </c>
      <c r="C36" s="43">
        <v>1899.06</v>
      </c>
      <c r="D36" s="33" t="s">
        <v>8</v>
      </c>
    </row>
    <row r="37" spans="1:4" ht="15.75">
      <c r="A37" s="47"/>
      <c r="B37" s="48" t="s">
        <v>118</v>
      </c>
      <c r="C37" s="44">
        <v>1290.8</v>
      </c>
      <c r="D37" s="33" t="s">
        <v>8</v>
      </c>
    </row>
    <row r="38" spans="1:4" ht="19.5" customHeight="1">
      <c r="A38" s="47"/>
      <c r="B38" s="45" t="s">
        <v>164</v>
      </c>
      <c r="C38" s="44">
        <v>1676</v>
      </c>
      <c r="D38" s="33" t="s">
        <v>8</v>
      </c>
    </row>
    <row r="39" spans="1:4" ht="15.75">
      <c r="A39" s="30"/>
      <c r="B39" s="30"/>
      <c r="C39" s="30"/>
      <c r="D39" s="33"/>
    </row>
    <row r="40" spans="1:4" ht="15.75">
      <c r="A40" s="49"/>
      <c r="B40" s="50" t="s">
        <v>152</v>
      </c>
      <c r="C40" s="32">
        <f>C7+C10-C12</f>
        <v>12734.43</v>
      </c>
      <c r="D40" s="33" t="s">
        <v>8</v>
      </c>
    </row>
    <row r="41" spans="1:4" ht="15.75">
      <c r="A41" s="49"/>
      <c r="B41" s="49"/>
      <c r="C41" s="49" t="s">
        <v>37</v>
      </c>
      <c r="D41" s="33"/>
    </row>
    <row r="42" spans="1:4" ht="30.75" customHeight="1">
      <c r="A42" s="69" t="s">
        <v>153</v>
      </c>
      <c r="B42" s="69"/>
      <c r="C42" s="49">
        <v>52747.82</v>
      </c>
      <c r="D42" s="33" t="s">
        <v>8</v>
      </c>
    </row>
    <row r="43" spans="1:4" ht="15.75">
      <c r="A43" s="6"/>
      <c r="B43" s="6"/>
      <c r="C43" s="6"/>
      <c r="D43" s="6"/>
    </row>
    <row r="44" spans="1:4" ht="15.75">
      <c r="A44" s="6"/>
      <c r="B44" s="6"/>
      <c r="C44" s="6"/>
      <c r="D44" s="6"/>
    </row>
  </sheetData>
  <mergeCells count="7">
    <mergeCell ref="A6:C6"/>
    <mergeCell ref="A8:B8"/>
    <mergeCell ref="A42:B42"/>
    <mergeCell ref="A1:C1"/>
    <mergeCell ref="A2:C2"/>
    <mergeCell ref="A3:C3"/>
    <mergeCell ref="A4:C4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B25" sqref="B25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4.57421875" style="0" customWidth="1"/>
    <col min="4" max="4" width="8.574218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8.25" customHeight="1">
      <c r="A5" s="6"/>
      <c r="B5" s="6"/>
      <c r="C5" s="6"/>
      <c r="D5" s="6"/>
    </row>
    <row r="6" spans="1:4" ht="18.75">
      <c r="A6" s="68" t="s">
        <v>77</v>
      </c>
      <c r="B6" s="68"/>
      <c r="C6" s="68"/>
      <c r="D6" s="20"/>
    </row>
    <row r="7" spans="1:4" ht="24.75" customHeight="1">
      <c r="A7" s="30"/>
      <c r="B7" s="51" t="s">
        <v>33</v>
      </c>
      <c r="C7" s="32">
        <v>-68574.48</v>
      </c>
      <c r="D7" s="33" t="s">
        <v>8</v>
      </c>
    </row>
    <row r="8" spans="1:4" ht="15.75">
      <c r="A8" s="70" t="s">
        <v>5</v>
      </c>
      <c r="B8" s="70"/>
      <c r="C8" s="24">
        <v>905.8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117772.14-5599.48</f>
        <v>112172.66</v>
      </c>
      <c r="D10" s="33" t="s">
        <v>8</v>
      </c>
    </row>
    <row r="11" spans="1:4" ht="15.75">
      <c r="A11" s="34"/>
      <c r="B11" s="27" t="s">
        <v>9</v>
      </c>
      <c r="C11" s="36">
        <v>87.6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114330.89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18297.16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2971.02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0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8073.72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20416.72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11087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2518.14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>
        <v>0</v>
      </c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17318.92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SUM(C24:C35)</f>
        <v>33648.21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37"/>
      <c r="B24" s="42" t="s">
        <v>50</v>
      </c>
      <c r="C24" s="43">
        <v>615.143</v>
      </c>
      <c r="D24" s="33" t="s">
        <v>8</v>
      </c>
    </row>
    <row r="25" spans="1:4" ht="15.75">
      <c r="A25" s="37"/>
      <c r="B25" s="42" t="s">
        <v>207</v>
      </c>
      <c r="C25" s="44">
        <v>2262</v>
      </c>
      <c r="D25" s="33" t="s">
        <v>8</v>
      </c>
    </row>
    <row r="26" spans="1:4" ht="15.75">
      <c r="A26" s="37"/>
      <c r="B26" s="48" t="s">
        <v>63</v>
      </c>
      <c r="C26" s="46">
        <v>11455.85</v>
      </c>
      <c r="D26" s="33" t="s">
        <v>8</v>
      </c>
    </row>
    <row r="27" spans="1:4" ht="15.75">
      <c r="A27" s="47"/>
      <c r="B27" s="48" t="s">
        <v>58</v>
      </c>
      <c r="C27" s="44">
        <v>3352</v>
      </c>
      <c r="D27" s="33" t="s">
        <v>8</v>
      </c>
    </row>
    <row r="28" spans="1:4" ht="15.75">
      <c r="A28" s="47"/>
      <c r="B28" s="45" t="s">
        <v>60</v>
      </c>
      <c r="C28" s="44">
        <v>4656</v>
      </c>
      <c r="D28" s="33" t="s">
        <v>8</v>
      </c>
    </row>
    <row r="29" spans="1:4" ht="15.75">
      <c r="A29" s="47"/>
      <c r="B29" s="48" t="s">
        <v>208</v>
      </c>
      <c r="C29" s="44">
        <v>682</v>
      </c>
      <c r="D29" s="33" t="s">
        <v>8</v>
      </c>
    </row>
    <row r="30" spans="1:4" ht="15.75">
      <c r="A30" s="47"/>
      <c r="B30" s="48" t="s">
        <v>172</v>
      </c>
      <c r="C30" s="44">
        <v>483</v>
      </c>
      <c r="D30" s="33" t="s">
        <v>8</v>
      </c>
    </row>
    <row r="31" spans="1:4" ht="15.75">
      <c r="A31" s="47"/>
      <c r="B31" s="43" t="s">
        <v>155</v>
      </c>
      <c r="C31" s="44">
        <v>995.38</v>
      </c>
      <c r="D31" s="33" t="s">
        <v>8</v>
      </c>
    </row>
    <row r="32" spans="1:4" ht="15.75">
      <c r="A32" s="47"/>
      <c r="B32" s="48" t="s">
        <v>205</v>
      </c>
      <c r="C32" s="44">
        <v>523.2</v>
      </c>
      <c r="D32" s="33" t="s">
        <v>8</v>
      </c>
    </row>
    <row r="33" spans="1:4" ht="15.75">
      <c r="A33" s="47"/>
      <c r="B33" s="48" t="s">
        <v>81</v>
      </c>
      <c r="C33" s="44">
        <v>6429.58</v>
      </c>
      <c r="D33" s="33" t="s">
        <v>8</v>
      </c>
    </row>
    <row r="34" spans="1:4" ht="15.75">
      <c r="A34" s="47"/>
      <c r="B34" s="48" t="s">
        <v>82</v>
      </c>
      <c r="C34" s="43">
        <v>1899.06</v>
      </c>
      <c r="D34" s="33" t="s">
        <v>8</v>
      </c>
    </row>
    <row r="35" spans="1:4" ht="15.75">
      <c r="A35" s="47"/>
      <c r="B35" s="48" t="s">
        <v>202</v>
      </c>
      <c r="C35" s="44">
        <v>295</v>
      </c>
      <c r="D35" s="33" t="s">
        <v>8</v>
      </c>
    </row>
    <row r="36" spans="1:4" ht="15.75">
      <c r="A36" s="30"/>
      <c r="B36" s="30"/>
      <c r="C36" s="30"/>
      <c r="D36" s="33"/>
    </row>
    <row r="37" spans="1:4" ht="15.75">
      <c r="A37" s="49"/>
      <c r="B37" s="50" t="s">
        <v>152</v>
      </c>
      <c r="C37" s="32">
        <f>C7+C10-C12</f>
        <v>-70732.71</v>
      </c>
      <c r="D37" s="33" t="s">
        <v>8</v>
      </c>
    </row>
    <row r="38" spans="1:4" ht="15.75">
      <c r="A38" s="49"/>
      <c r="B38" s="49"/>
      <c r="C38" s="49" t="s">
        <v>37</v>
      </c>
      <c r="D38" s="33" t="s">
        <v>8</v>
      </c>
    </row>
    <row r="39" spans="1:4" ht="31.5" customHeight="1">
      <c r="A39" s="69" t="s">
        <v>153</v>
      </c>
      <c r="B39" s="69"/>
      <c r="C39" s="49">
        <v>14062.84</v>
      </c>
      <c r="D39" s="33" t="s">
        <v>8</v>
      </c>
    </row>
    <row r="40" spans="1:4" ht="15.75">
      <c r="A40" s="6"/>
      <c r="B40" s="6"/>
      <c r="C40" s="6"/>
      <c r="D40" s="6"/>
    </row>
    <row r="41" spans="1:4" ht="15.75">
      <c r="A41" s="6"/>
      <c r="B41" s="6"/>
      <c r="C41" s="6"/>
      <c r="D41" s="6"/>
    </row>
  </sheetData>
  <mergeCells count="7">
    <mergeCell ref="A6:C6"/>
    <mergeCell ref="A8:B8"/>
    <mergeCell ref="A39:B39"/>
    <mergeCell ref="A1:C1"/>
    <mergeCell ref="A2:C2"/>
    <mergeCell ref="A3:C3"/>
    <mergeCell ref="A4:C4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B17" sqref="B17"/>
    </sheetView>
  </sheetViews>
  <sheetFormatPr defaultColWidth="9.140625" defaultRowHeight="12.75"/>
  <cols>
    <col min="1" max="1" width="5.57421875" style="0" bestFit="1" customWidth="1"/>
    <col min="2" max="2" width="60.28125" style="0" customWidth="1"/>
    <col min="3" max="3" width="14.57421875" style="0" customWidth="1"/>
    <col min="4" max="4" width="7.00390625" style="0" customWidth="1"/>
    <col min="5" max="5" width="5.57421875" style="0" bestFit="1" customWidth="1"/>
  </cols>
  <sheetData>
    <row r="1" spans="1:3" ht="15.75">
      <c r="A1" s="67" t="s">
        <v>1</v>
      </c>
      <c r="B1" s="67"/>
      <c r="C1" s="67"/>
    </row>
    <row r="2" spans="1:3" ht="15.75">
      <c r="A2" s="67" t="s">
        <v>2</v>
      </c>
      <c r="B2" s="67"/>
      <c r="C2" s="67"/>
    </row>
    <row r="3" spans="1:3" ht="15.75">
      <c r="A3" s="67" t="s">
        <v>3</v>
      </c>
      <c r="B3" s="67"/>
      <c r="C3" s="67"/>
    </row>
    <row r="4" spans="1:3" ht="18.75">
      <c r="A4" s="68" t="s">
        <v>148</v>
      </c>
      <c r="B4" s="68"/>
      <c r="C4" s="68"/>
    </row>
    <row r="5" spans="1:3" ht="8.25" customHeight="1">
      <c r="A5" s="6"/>
      <c r="B5" s="6"/>
      <c r="C5" s="6"/>
    </row>
    <row r="6" spans="1:4" ht="18.75">
      <c r="A6" s="68" t="s">
        <v>79</v>
      </c>
      <c r="B6" s="68"/>
      <c r="C6" s="68"/>
      <c r="D6" s="68"/>
    </row>
    <row r="7" spans="1:4" ht="24.75" customHeight="1">
      <c r="A7" s="30"/>
      <c r="B7" s="51" t="s">
        <v>33</v>
      </c>
      <c r="C7" s="32">
        <v>793.32</v>
      </c>
      <c r="D7" s="34" t="s">
        <v>8</v>
      </c>
    </row>
    <row r="8" spans="1:4" ht="15.75">
      <c r="A8" s="70" t="s">
        <v>5</v>
      </c>
      <c r="B8" s="70"/>
      <c r="C8" s="24">
        <v>965.35</v>
      </c>
      <c r="D8" s="34" t="s">
        <v>6</v>
      </c>
    </row>
    <row r="9" spans="1:4" ht="15.75">
      <c r="A9" s="34">
        <v>1</v>
      </c>
      <c r="B9" s="24" t="s">
        <v>7</v>
      </c>
      <c r="C9" s="57"/>
      <c r="D9" s="33"/>
    </row>
    <row r="10" spans="1:4" ht="15.75">
      <c r="A10" s="34"/>
      <c r="B10" s="27" t="s">
        <v>20</v>
      </c>
      <c r="C10" s="36">
        <f>125514.82-5965.16</f>
        <v>119549.66</v>
      </c>
      <c r="D10" s="33" t="s">
        <v>8</v>
      </c>
    </row>
    <row r="11" spans="1:4" ht="15.75">
      <c r="A11" s="34"/>
      <c r="B11" s="27" t="s">
        <v>9</v>
      </c>
      <c r="C11" s="36">
        <v>80.9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126654.21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19500.08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3166.34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0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8073.72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21759.02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11815.88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2683.7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>
        <v>0</v>
      </c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18457.5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SUM(C24:C32)</f>
        <v>41197.97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37"/>
      <c r="B24" s="42" t="s">
        <v>50</v>
      </c>
      <c r="C24" s="44">
        <v>534.29</v>
      </c>
      <c r="D24" s="33" t="s">
        <v>8</v>
      </c>
    </row>
    <row r="25" spans="1:4" ht="15.75">
      <c r="A25" s="37"/>
      <c r="B25" s="48" t="s">
        <v>63</v>
      </c>
      <c r="C25" s="44">
        <f>2904.3+21298.2</f>
        <v>24202.5</v>
      </c>
      <c r="D25" s="33" t="s">
        <v>8</v>
      </c>
    </row>
    <row r="26" spans="1:4" ht="15.75">
      <c r="A26" s="37"/>
      <c r="B26" s="42" t="s">
        <v>86</v>
      </c>
      <c r="C26" s="44">
        <v>3357.7</v>
      </c>
      <c r="D26" s="33" t="s">
        <v>8</v>
      </c>
    </row>
    <row r="27" spans="1:4" ht="15.75">
      <c r="A27" s="37"/>
      <c r="B27" s="45" t="s">
        <v>210</v>
      </c>
      <c r="C27" s="46">
        <v>4561.02</v>
      </c>
      <c r="D27" s="33" t="s">
        <v>8</v>
      </c>
    </row>
    <row r="28" spans="1:4" ht="15.75">
      <c r="A28" s="37"/>
      <c r="B28" s="48" t="s">
        <v>58</v>
      </c>
      <c r="C28" s="46">
        <v>419</v>
      </c>
      <c r="D28" s="33" t="s">
        <v>8</v>
      </c>
    </row>
    <row r="29" spans="1:4" ht="15.75">
      <c r="A29" s="37"/>
      <c r="B29" s="48" t="s">
        <v>48</v>
      </c>
      <c r="C29" s="46">
        <v>1857.08</v>
      </c>
      <c r="D29" s="33" t="s">
        <v>8</v>
      </c>
    </row>
    <row r="30" spans="1:4" ht="15.75">
      <c r="A30" s="37"/>
      <c r="B30" s="45" t="s">
        <v>42</v>
      </c>
      <c r="C30" s="46">
        <v>4788</v>
      </c>
      <c r="D30" s="33" t="s">
        <v>8</v>
      </c>
    </row>
    <row r="31" spans="1:4" ht="15.75">
      <c r="A31" s="47"/>
      <c r="B31" s="48" t="s">
        <v>172</v>
      </c>
      <c r="C31" s="44">
        <v>483</v>
      </c>
      <c r="D31" s="33" t="s">
        <v>8</v>
      </c>
    </row>
    <row r="32" spans="1:4" ht="15.75">
      <c r="A32" s="47"/>
      <c r="B32" s="43" t="s">
        <v>155</v>
      </c>
      <c r="C32" s="44">
        <v>995.38</v>
      </c>
      <c r="D32" s="33" t="s">
        <v>8</v>
      </c>
    </row>
    <row r="33" spans="1:4" ht="15.75">
      <c r="A33" s="30"/>
      <c r="B33" s="30"/>
      <c r="C33" s="30"/>
      <c r="D33" s="34"/>
    </row>
    <row r="34" spans="1:4" ht="15.75">
      <c r="A34" s="30"/>
      <c r="B34" s="50" t="s">
        <v>152</v>
      </c>
      <c r="C34" s="32">
        <f>C7+C10-C12</f>
        <v>-6311.23</v>
      </c>
      <c r="D34" s="34" t="s">
        <v>8</v>
      </c>
    </row>
    <row r="35" spans="1:4" ht="15.75">
      <c r="A35" s="30"/>
      <c r="B35" s="30"/>
      <c r="C35" s="30" t="s">
        <v>37</v>
      </c>
      <c r="D35" s="34"/>
    </row>
    <row r="36" spans="1:4" ht="23.25" customHeight="1">
      <c r="A36" s="72" t="s">
        <v>209</v>
      </c>
      <c r="B36" s="72"/>
      <c r="C36" s="49">
        <v>73386.19</v>
      </c>
      <c r="D36" s="56" t="s">
        <v>8</v>
      </c>
    </row>
    <row r="37" spans="1:4" ht="15.75">
      <c r="A37" s="6"/>
      <c r="B37" s="6"/>
      <c r="C37" s="6"/>
      <c r="D37" s="7"/>
    </row>
    <row r="38" spans="1:4" ht="15.75">
      <c r="A38" s="6"/>
      <c r="B38" s="6"/>
      <c r="C38" s="6"/>
      <c r="D38" s="7"/>
    </row>
  </sheetData>
  <mergeCells count="7">
    <mergeCell ref="A8:B8"/>
    <mergeCell ref="A36:B36"/>
    <mergeCell ref="A6:D6"/>
    <mergeCell ref="A1:C1"/>
    <mergeCell ref="A2:C2"/>
    <mergeCell ref="A3:C3"/>
    <mergeCell ref="A4:C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A4" sqref="A4:C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1.421875" style="0" bestFit="1" customWidth="1"/>
    <col min="4" max="4" width="7.0039062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9" customHeight="1">
      <c r="A5" s="6"/>
      <c r="B5" s="6"/>
      <c r="C5" s="6"/>
      <c r="D5" s="6"/>
    </row>
    <row r="6" spans="1:4" ht="18.75">
      <c r="A6" s="68" t="s">
        <v>85</v>
      </c>
      <c r="B6" s="68"/>
      <c r="C6" s="68"/>
      <c r="D6" s="20"/>
    </row>
    <row r="7" spans="1:4" ht="27" customHeight="1">
      <c r="A7" s="30"/>
      <c r="B7" s="51" t="s">
        <v>33</v>
      </c>
      <c r="C7" s="32">
        <v>-3351.38</v>
      </c>
      <c r="D7" s="33" t="s">
        <v>8</v>
      </c>
    </row>
    <row r="8" spans="1:4" ht="15.75">
      <c r="A8" s="70" t="s">
        <v>5</v>
      </c>
      <c r="B8" s="70"/>
      <c r="C8" s="24">
        <v>933.7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121399.64-5780.49</f>
        <v>115619.15</v>
      </c>
      <c r="D10" s="33" t="s">
        <v>8</v>
      </c>
    </row>
    <row r="11" spans="1:4" ht="15.75">
      <c r="A11" s="34"/>
      <c r="B11" s="27" t="s">
        <v>9</v>
      </c>
      <c r="C11" s="36">
        <v>81.8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121489.26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18860.74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3062.52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0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6552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21045.58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11428.48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2595.68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>
        <v>0</v>
      </c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17852.32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SUM(C24:C30)</f>
        <v>40091.94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37"/>
      <c r="B24" s="45" t="s">
        <v>60</v>
      </c>
      <c r="C24" s="46">
        <v>22504</v>
      </c>
      <c r="D24" s="33" t="s">
        <v>8</v>
      </c>
    </row>
    <row r="25" spans="1:4" ht="15.75">
      <c r="A25" s="37"/>
      <c r="B25" s="43" t="s">
        <v>155</v>
      </c>
      <c r="C25" s="46">
        <v>995.38</v>
      </c>
      <c r="D25" s="33" t="s">
        <v>8</v>
      </c>
    </row>
    <row r="26" spans="1:4" ht="15.75">
      <c r="A26" s="37"/>
      <c r="B26" s="45" t="s">
        <v>42</v>
      </c>
      <c r="C26" s="46">
        <v>1596</v>
      </c>
      <c r="D26" s="33" t="s">
        <v>8</v>
      </c>
    </row>
    <row r="27" spans="1:4" ht="15.75">
      <c r="A27" s="37"/>
      <c r="B27" s="45" t="s">
        <v>161</v>
      </c>
      <c r="C27" s="46">
        <v>3180.24</v>
      </c>
      <c r="D27" s="33" t="s">
        <v>8</v>
      </c>
    </row>
    <row r="28" spans="1:4" ht="15.75">
      <c r="A28" s="47"/>
      <c r="B28" s="48" t="s">
        <v>118</v>
      </c>
      <c r="C28" s="44">
        <v>4033.75</v>
      </c>
      <c r="D28" s="33" t="s">
        <v>8</v>
      </c>
    </row>
    <row r="29" spans="1:4" ht="15.75">
      <c r="A29" s="47"/>
      <c r="B29" s="48" t="s">
        <v>81</v>
      </c>
      <c r="C29" s="44">
        <v>6016</v>
      </c>
      <c r="D29" s="33" t="s">
        <v>8</v>
      </c>
    </row>
    <row r="30" spans="1:4" ht="15.75">
      <c r="A30" s="47"/>
      <c r="B30" s="48" t="s">
        <v>82</v>
      </c>
      <c r="C30" s="43">
        <v>1766.57</v>
      </c>
      <c r="D30" s="33" t="s">
        <v>8</v>
      </c>
    </row>
    <row r="31" spans="1:4" ht="15.75">
      <c r="A31" s="30"/>
      <c r="B31" s="30"/>
      <c r="C31" s="30"/>
      <c r="D31" s="33"/>
    </row>
    <row r="32" spans="1:4" ht="15.75">
      <c r="A32" s="49"/>
      <c r="B32" s="50" t="s">
        <v>152</v>
      </c>
      <c r="C32" s="32">
        <f>C7+C10-C12</f>
        <v>-9221.49</v>
      </c>
      <c r="D32" s="33" t="s">
        <v>8</v>
      </c>
    </row>
    <row r="33" spans="1:4" ht="15.75">
      <c r="A33" s="49"/>
      <c r="B33" s="49"/>
      <c r="C33" s="49" t="s">
        <v>37</v>
      </c>
      <c r="D33" s="33"/>
    </row>
    <row r="34" spans="1:4" ht="34.5" customHeight="1">
      <c r="A34" s="69" t="s">
        <v>153</v>
      </c>
      <c r="B34" s="69"/>
      <c r="C34" s="49">
        <v>84035.71</v>
      </c>
      <c r="D34" s="33" t="s">
        <v>8</v>
      </c>
    </row>
    <row r="35" spans="1:4" ht="15.75">
      <c r="A35" s="6"/>
      <c r="B35" s="6"/>
      <c r="C35" s="6"/>
      <c r="D35" s="6"/>
    </row>
    <row r="36" spans="1:4" ht="15.75">
      <c r="A36" s="6"/>
      <c r="B36" s="6"/>
      <c r="C36" s="6"/>
      <c r="D36" s="6"/>
    </row>
  </sheetData>
  <mergeCells count="7">
    <mergeCell ref="A6:C6"/>
    <mergeCell ref="A8:B8"/>
    <mergeCell ref="A34:B34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4" sqref="A4:C4"/>
    </sheetView>
  </sheetViews>
  <sheetFormatPr defaultColWidth="9.140625" defaultRowHeight="12.75"/>
  <cols>
    <col min="1" max="1" width="5.57421875" style="0" bestFit="1" customWidth="1"/>
    <col min="2" max="2" width="62.8515625" style="0" customWidth="1"/>
    <col min="3" max="3" width="13.57421875" style="0" customWidth="1"/>
    <col min="4" max="4" width="7.71093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6.75" customHeight="1">
      <c r="A5" s="6"/>
      <c r="B5" s="6"/>
      <c r="C5" s="6"/>
      <c r="D5" s="6"/>
    </row>
    <row r="6" spans="1:4" ht="18.75">
      <c r="A6" s="68" t="s">
        <v>87</v>
      </c>
      <c r="B6" s="68"/>
      <c r="C6" s="68"/>
      <c r="D6" s="20"/>
    </row>
    <row r="7" spans="1:4" ht="23.25" customHeight="1">
      <c r="A7" s="30"/>
      <c r="B7" s="51" t="s">
        <v>33</v>
      </c>
      <c r="C7" s="32">
        <v>-95050.73</v>
      </c>
      <c r="D7" s="33" t="s">
        <v>8</v>
      </c>
    </row>
    <row r="8" spans="1:4" ht="15.75">
      <c r="A8" s="70" t="s">
        <v>5</v>
      </c>
      <c r="B8" s="70"/>
      <c r="C8" s="24">
        <v>2783.5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361910.68-17204.19</f>
        <v>344706.49</v>
      </c>
      <c r="D10" s="33" t="s">
        <v>8</v>
      </c>
    </row>
    <row r="11" spans="1:4" ht="15.75">
      <c r="A11" s="34"/>
      <c r="B11" s="27" t="s">
        <v>9</v>
      </c>
      <c r="C11" s="36">
        <v>78.4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282169.21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56226.7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9129.9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1447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15739.2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62740.12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34070.1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7738.16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>
        <v>3132.85</v>
      </c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53220.52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SUM(C24:C32)</f>
        <v>38724.66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 t="s">
        <v>8</v>
      </c>
      <c r="E23" s="14"/>
    </row>
    <row r="24" spans="1:4" ht="15.75">
      <c r="A24" s="37"/>
      <c r="B24" s="42" t="s">
        <v>211</v>
      </c>
      <c r="C24" s="44">
        <v>2548</v>
      </c>
      <c r="D24" s="33" t="s">
        <v>8</v>
      </c>
    </row>
    <row r="25" spans="1:4" ht="15.75">
      <c r="A25" s="37"/>
      <c r="B25" s="45" t="s">
        <v>212</v>
      </c>
      <c r="C25" s="46">
        <v>1744</v>
      </c>
      <c r="D25" s="33" t="s">
        <v>8</v>
      </c>
    </row>
    <row r="26" spans="1:4" ht="15.75">
      <c r="A26" s="37"/>
      <c r="B26" s="43" t="s">
        <v>155</v>
      </c>
      <c r="C26" s="46">
        <v>995.38</v>
      </c>
      <c r="D26" s="33" t="s">
        <v>8</v>
      </c>
    </row>
    <row r="27" spans="1:4" ht="15.75">
      <c r="A27" s="37"/>
      <c r="B27" s="48" t="s">
        <v>118</v>
      </c>
      <c r="C27" s="46">
        <v>4679.15</v>
      </c>
      <c r="D27" s="33" t="s">
        <v>8</v>
      </c>
    </row>
    <row r="28" spans="1:4" ht="15.75">
      <c r="A28" s="47"/>
      <c r="B28" s="45" t="s">
        <v>42</v>
      </c>
      <c r="C28" s="44">
        <v>638.4</v>
      </c>
      <c r="D28" s="33" t="s">
        <v>8</v>
      </c>
    </row>
    <row r="29" spans="1:4" ht="15.75">
      <c r="A29" s="47"/>
      <c r="B29" s="45" t="s">
        <v>60</v>
      </c>
      <c r="C29" s="44">
        <v>1552</v>
      </c>
      <c r="D29" s="33" t="s">
        <v>8</v>
      </c>
    </row>
    <row r="30" spans="1:4" ht="15.75">
      <c r="A30" s="47"/>
      <c r="B30" s="48" t="s">
        <v>39</v>
      </c>
      <c r="C30" s="44">
        <v>4622.34</v>
      </c>
      <c r="D30" s="33" t="s">
        <v>8</v>
      </c>
    </row>
    <row r="31" spans="1:4" ht="15.75">
      <c r="A31" s="47"/>
      <c r="B31" s="48" t="s">
        <v>81</v>
      </c>
      <c r="C31" s="44">
        <v>18147.28</v>
      </c>
      <c r="D31" s="33" t="s">
        <v>8</v>
      </c>
    </row>
    <row r="32" spans="1:4" ht="15.75">
      <c r="A32" s="47"/>
      <c r="B32" s="48" t="s">
        <v>82</v>
      </c>
      <c r="C32" s="43">
        <v>3798.11</v>
      </c>
      <c r="D32" s="33" t="s">
        <v>8</v>
      </c>
    </row>
    <row r="33" spans="1:4" ht="15.75">
      <c r="A33" s="30"/>
      <c r="B33" s="30"/>
      <c r="C33" s="30"/>
      <c r="D33" s="33"/>
    </row>
    <row r="34" spans="1:4" ht="15.75">
      <c r="A34" s="49"/>
      <c r="B34" s="50" t="s">
        <v>152</v>
      </c>
      <c r="C34" s="32">
        <f>C7+C10-C12</f>
        <v>-32513.45</v>
      </c>
      <c r="D34" s="33" t="s">
        <v>8</v>
      </c>
    </row>
    <row r="35" spans="1:4" ht="15.75">
      <c r="A35" s="49"/>
      <c r="B35" s="49"/>
      <c r="C35" s="49" t="s">
        <v>37</v>
      </c>
      <c r="D35" s="33"/>
    </row>
    <row r="36" spans="1:4" ht="34.5" customHeight="1">
      <c r="A36" s="69" t="s">
        <v>153</v>
      </c>
      <c r="B36" s="69"/>
      <c r="C36" s="49">
        <v>220889.28</v>
      </c>
      <c r="D36" s="33" t="s">
        <v>8</v>
      </c>
    </row>
    <row r="37" spans="1:4" ht="15.75">
      <c r="A37" s="6"/>
      <c r="B37" s="6"/>
      <c r="C37" s="6"/>
      <c r="D37" s="6"/>
    </row>
    <row r="38" spans="1:4" ht="15.75">
      <c r="A38" s="6"/>
      <c r="B38" s="6"/>
      <c r="C38" s="6"/>
      <c r="D38" s="6"/>
    </row>
  </sheetData>
  <mergeCells count="7">
    <mergeCell ref="A6:C6"/>
    <mergeCell ref="A8:B8"/>
    <mergeCell ref="A36:B36"/>
    <mergeCell ref="A1:C1"/>
    <mergeCell ref="A2:C2"/>
    <mergeCell ref="A3:C3"/>
    <mergeCell ref="A4:C4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4" sqref="A4:C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7109375" style="0" customWidth="1"/>
    <col min="4" max="4" width="7.2812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1.5" customHeight="1">
      <c r="A5" s="20"/>
      <c r="B5" s="20"/>
      <c r="C5" s="20"/>
      <c r="D5" s="20"/>
    </row>
    <row r="6" spans="1:4" ht="18.75">
      <c r="A6" s="68" t="s">
        <v>89</v>
      </c>
      <c r="B6" s="68"/>
      <c r="C6" s="68"/>
      <c r="D6" s="20"/>
    </row>
    <row r="7" spans="1:4" ht="25.5" customHeight="1">
      <c r="A7" s="30"/>
      <c r="B7" s="51" t="s">
        <v>33</v>
      </c>
      <c r="C7" s="32">
        <v>-201269.49</v>
      </c>
      <c r="D7" s="33" t="s">
        <v>8</v>
      </c>
    </row>
    <row r="8" spans="1:4" ht="15.75">
      <c r="A8" s="70" t="s">
        <v>5</v>
      </c>
      <c r="B8" s="70"/>
      <c r="C8" s="24">
        <v>2641.37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343430.94-15385.59</f>
        <v>328045.35</v>
      </c>
      <c r="D10" s="33" t="s">
        <v>8</v>
      </c>
    </row>
    <row r="11" spans="1:4" ht="15.75">
      <c r="A11" s="34"/>
      <c r="B11" s="27" t="s">
        <v>9</v>
      </c>
      <c r="C11" s="36">
        <v>87.6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295111.02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53355.68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8663.72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934.93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19084.68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59536.46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32330.36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7343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>
        <v>0</v>
      </c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50502.98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SUM(C24:C35)</f>
        <v>63359.21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37"/>
      <c r="B24" s="42" t="s">
        <v>50</v>
      </c>
      <c r="C24" s="43">
        <v>987.43</v>
      </c>
      <c r="D24" s="33" t="s">
        <v>8</v>
      </c>
    </row>
    <row r="25" spans="1:4" ht="15.75">
      <c r="A25" s="37"/>
      <c r="B25" s="48" t="s">
        <v>58</v>
      </c>
      <c r="C25" s="44">
        <v>1676</v>
      </c>
      <c r="D25" s="33" t="s">
        <v>8</v>
      </c>
    </row>
    <row r="26" spans="1:4" ht="15.75">
      <c r="A26" s="37"/>
      <c r="B26" s="45" t="s">
        <v>255</v>
      </c>
      <c r="C26" s="46">
        <v>33880</v>
      </c>
      <c r="D26" s="33" t="s">
        <v>8</v>
      </c>
    </row>
    <row r="27" spans="1:4" ht="15.75">
      <c r="A27" s="37"/>
      <c r="B27" s="43" t="s">
        <v>155</v>
      </c>
      <c r="C27" s="46">
        <v>1990.76</v>
      </c>
      <c r="D27" s="33" t="s">
        <v>8</v>
      </c>
    </row>
    <row r="28" spans="1:4" ht="15.75">
      <c r="A28" s="37"/>
      <c r="B28" s="48" t="s">
        <v>172</v>
      </c>
      <c r="C28" s="46">
        <v>828</v>
      </c>
      <c r="D28" s="33" t="s">
        <v>8</v>
      </c>
    </row>
    <row r="29" spans="1:4" ht="15.75">
      <c r="A29" s="37"/>
      <c r="B29" s="48" t="s">
        <v>118</v>
      </c>
      <c r="C29" s="46">
        <v>968.1</v>
      </c>
      <c r="D29" s="33" t="s">
        <v>8</v>
      </c>
    </row>
    <row r="30" spans="1:4" ht="15.75">
      <c r="A30" s="37"/>
      <c r="B30" s="45" t="s">
        <v>213</v>
      </c>
      <c r="C30" s="46">
        <v>5062</v>
      </c>
      <c r="D30" s="33" t="s">
        <v>8</v>
      </c>
    </row>
    <row r="31" spans="1:4" ht="15.75">
      <c r="A31" s="47"/>
      <c r="B31" s="48" t="s">
        <v>93</v>
      </c>
      <c r="C31" s="44">
        <v>1010</v>
      </c>
      <c r="D31" s="33" t="s">
        <v>8</v>
      </c>
    </row>
    <row r="32" spans="1:4" ht="15.75">
      <c r="A32" s="47"/>
      <c r="B32" s="48" t="s">
        <v>68</v>
      </c>
      <c r="C32" s="44">
        <v>888</v>
      </c>
      <c r="D32" s="33" t="s">
        <v>8</v>
      </c>
    </row>
    <row r="33" spans="1:4" ht="15.75">
      <c r="A33" s="47"/>
      <c r="B33" s="48" t="s">
        <v>48</v>
      </c>
      <c r="C33" s="44">
        <v>1654.5</v>
      </c>
      <c r="D33" s="33" t="s">
        <v>8</v>
      </c>
    </row>
    <row r="34" spans="1:4" ht="15.75">
      <c r="A34" s="47"/>
      <c r="B34" s="48" t="s">
        <v>81</v>
      </c>
      <c r="C34" s="44">
        <v>8849.73</v>
      </c>
      <c r="D34" s="33" t="s">
        <v>8</v>
      </c>
    </row>
    <row r="35" spans="1:4" ht="15.75">
      <c r="A35" s="47"/>
      <c r="B35" s="48" t="s">
        <v>82</v>
      </c>
      <c r="C35" s="43">
        <v>5564.69</v>
      </c>
      <c r="D35" s="33" t="s">
        <v>8</v>
      </c>
    </row>
    <row r="36" spans="1:4" ht="15.75">
      <c r="A36" s="47"/>
      <c r="B36" s="48"/>
      <c r="C36" s="23"/>
      <c r="D36" s="33"/>
    </row>
    <row r="37" spans="1:4" ht="15.75">
      <c r="A37" s="49"/>
      <c r="B37" s="50" t="s">
        <v>152</v>
      </c>
      <c r="C37" s="32">
        <f>C7+C10-C12</f>
        <v>-168335.16</v>
      </c>
      <c r="D37" s="33" t="s">
        <v>8</v>
      </c>
    </row>
    <row r="38" spans="1:4" ht="15.75">
      <c r="A38" s="49"/>
      <c r="B38" s="49"/>
      <c r="C38" s="49" t="s">
        <v>37</v>
      </c>
      <c r="D38" s="33"/>
    </row>
    <row r="39" spans="1:4" ht="33.75" customHeight="1">
      <c r="A39" s="69" t="s">
        <v>153</v>
      </c>
      <c r="B39" s="69"/>
      <c r="C39" s="49">
        <v>60661.82</v>
      </c>
      <c r="D39" s="33" t="s">
        <v>8</v>
      </c>
    </row>
    <row r="40" spans="1:4" ht="15.75">
      <c r="A40" s="6"/>
      <c r="B40" s="6"/>
      <c r="C40" s="6"/>
      <c r="D40" s="6"/>
    </row>
    <row r="41" spans="1:4" ht="15.75">
      <c r="A41" s="6"/>
      <c r="B41" s="6"/>
      <c r="C41" s="6"/>
      <c r="D41" s="6"/>
    </row>
  </sheetData>
  <mergeCells count="7">
    <mergeCell ref="A6:C6"/>
    <mergeCell ref="A8:B8"/>
    <mergeCell ref="A39:B39"/>
    <mergeCell ref="A1:C1"/>
    <mergeCell ref="A2:C2"/>
    <mergeCell ref="A3:C3"/>
    <mergeCell ref="A4:C4"/>
  </mergeCells>
  <printOptions/>
  <pageMargins left="0.7874015748031497" right="0.5905511811023623" top="0.3937007874015748" bottom="0.3937007874015748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4" sqref="A4:C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4.421875" style="0" customWidth="1"/>
    <col min="4" max="4" width="7.71093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15.75">
      <c r="A5" s="6"/>
      <c r="B5" s="6"/>
      <c r="C5" s="6"/>
      <c r="D5" s="6"/>
    </row>
    <row r="6" spans="1:4" ht="18.75">
      <c r="A6" s="68" t="s">
        <v>90</v>
      </c>
      <c r="B6" s="68"/>
      <c r="C6" s="68"/>
      <c r="D6" s="20"/>
    </row>
    <row r="7" spans="1:4" ht="26.25" customHeight="1">
      <c r="A7" s="30"/>
      <c r="B7" s="51" t="s">
        <v>152</v>
      </c>
      <c r="C7" s="32">
        <v>-96851.67</v>
      </c>
      <c r="D7" s="33" t="s">
        <v>8</v>
      </c>
    </row>
    <row r="8" spans="1:4" ht="15.75">
      <c r="A8" s="70" t="s">
        <v>5</v>
      </c>
      <c r="B8" s="70"/>
      <c r="C8" s="24">
        <v>3255.1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423228.1-20117.22+11597.78</f>
        <v>414708.66</v>
      </c>
      <c r="D10" s="33" t="s">
        <v>8</v>
      </c>
    </row>
    <row r="11" spans="1:4" ht="15.75">
      <c r="A11" s="34"/>
      <c r="B11" s="27" t="s">
        <v>9</v>
      </c>
      <c r="C11" s="36">
        <v>85.2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438978.79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65753.02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10676.76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0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19084.68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73369.96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39842.44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9049.18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/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62237.5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SUM(C24:C39)</f>
        <v>158965.25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37"/>
      <c r="B24" s="42" t="s">
        <v>50</v>
      </c>
      <c r="C24" s="43">
        <v>987.43</v>
      </c>
      <c r="D24" s="33" t="s">
        <v>8</v>
      </c>
    </row>
    <row r="25" spans="1:4" ht="15.75">
      <c r="A25" s="37"/>
      <c r="B25" s="45" t="s">
        <v>58</v>
      </c>
      <c r="C25" s="46">
        <v>1676</v>
      </c>
      <c r="D25" s="33" t="s">
        <v>8</v>
      </c>
    </row>
    <row r="26" spans="1:4" ht="15.75">
      <c r="A26" s="37"/>
      <c r="B26" s="45" t="s">
        <v>60</v>
      </c>
      <c r="C26" s="46">
        <v>15520</v>
      </c>
      <c r="D26" s="33" t="s">
        <v>8</v>
      </c>
    </row>
    <row r="27" spans="1:4" ht="15.75">
      <c r="A27" s="47"/>
      <c r="B27" s="48" t="s">
        <v>214</v>
      </c>
      <c r="C27" s="44">
        <v>63362</v>
      </c>
      <c r="D27" s="33" t="s">
        <v>8</v>
      </c>
    </row>
    <row r="28" spans="1:4" ht="15.75">
      <c r="A28" s="47"/>
      <c r="B28" s="48" t="s">
        <v>215</v>
      </c>
      <c r="C28" s="44">
        <v>960</v>
      </c>
      <c r="D28" s="33" t="s">
        <v>8</v>
      </c>
    </row>
    <row r="29" spans="1:4" ht="15.75">
      <c r="A29" s="47"/>
      <c r="B29" s="48" t="s">
        <v>88</v>
      </c>
      <c r="C29" s="44">
        <v>7225</v>
      </c>
      <c r="D29" s="33" t="s">
        <v>8</v>
      </c>
    </row>
    <row r="30" spans="1:4" ht="15.75">
      <c r="A30" s="47"/>
      <c r="B30" s="48" t="s">
        <v>218</v>
      </c>
      <c r="C30" s="44">
        <v>524</v>
      </c>
      <c r="D30" s="33" t="s">
        <v>8</v>
      </c>
    </row>
    <row r="31" spans="1:4" ht="15.75">
      <c r="A31" s="47"/>
      <c r="B31" s="48" t="s">
        <v>216</v>
      </c>
      <c r="C31" s="44">
        <v>8689</v>
      </c>
      <c r="D31" s="33" t="s">
        <v>8</v>
      </c>
    </row>
    <row r="32" spans="1:4" ht="15.75">
      <c r="A32" s="47"/>
      <c r="B32" s="48" t="s">
        <v>217</v>
      </c>
      <c r="C32" s="44">
        <v>3802</v>
      </c>
      <c r="D32" s="33" t="s">
        <v>8</v>
      </c>
    </row>
    <row r="33" spans="1:4" ht="15.75">
      <c r="A33" s="47"/>
      <c r="B33" s="48" t="s">
        <v>72</v>
      </c>
      <c r="C33" s="44">
        <v>3977</v>
      </c>
      <c r="D33" s="33" t="s">
        <v>8</v>
      </c>
    </row>
    <row r="34" spans="1:4" ht="15.75">
      <c r="A34" s="47"/>
      <c r="B34" s="48" t="s">
        <v>99</v>
      </c>
      <c r="C34" s="44">
        <v>133</v>
      </c>
      <c r="D34" s="33" t="s">
        <v>8</v>
      </c>
    </row>
    <row r="35" spans="1:4" ht="15.75">
      <c r="A35" s="47"/>
      <c r="B35" s="43" t="s">
        <v>155</v>
      </c>
      <c r="C35" s="46">
        <v>1990.76</v>
      </c>
      <c r="D35" s="33" t="s">
        <v>8</v>
      </c>
    </row>
    <row r="36" spans="1:4" ht="15.75">
      <c r="A36" s="47"/>
      <c r="B36" s="48" t="s">
        <v>118</v>
      </c>
      <c r="C36" s="44">
        <v>1936.2</v>
      </c>
      <c r="D36" s="33" t="s">
        <v>8</v>
      </c>
    </row>
    <row r="37" spans="1:4" ht="15.75">
      <c r="A37" s="47"/>
      <c r="B37" s="48" t="s">
        <v>81</v>
      </c>
      <c r="C37" s="44">
        <v>21992.84</v>
      </c>
      <c r="D37" s="33" t="s">
        <v>8</v>
      </c>
    </row>
    <row r="38" spans="1:4" ht="15.75">
      <c r="A38" s="47"/>
      <c r="B38" s="48" t="s">
        <v>82</v>
      </c>
      <c r="C38" s="43">
        <v>5388.02</v>
      </c>
      <c r="D38" s="33" t="s">
        <v>8</v>
      </c>
    </row>
    <row r="39" spans="1:4" ht="15.75">
      <c r="A39" s="47"/>
      <c r="B39" s="48" t="s">
        <v>91</v>
      </c>
      <c r="C39" s="44">
        <v>20802</v>
      </c>
      <c r="D39" s="33" t="s">
        <v>8</v>
      </c>
    </row>
    <row r="40" spans="1:4" ht="15.75">
      <c r="A40" s="30"/>
      <c r="B40" s="30"/>
      <c r="C40" s="30"/>
      <c r="D40" s="33"/>
    </row>
    <row r="41" spans="1:4" ht="15.75">
      <c r="A41" s="49"/>
      <c r="B41" s="50" t="s">
        <v>152</v>
      </c>
      <c r="C41" s="32">
        <f>C7+C10-C12</f>
        <v>-121121.8</v>
      </c>
      <c r="D41" s="33" t="s">
        <v>8</v>
      </c>
    </row>
    <row r="42" spans="1:4" ht="15.75">
      <c r="A42" s="49"/>
      <c r="B42" s="49"/>
      <c r="C42" s="49" t="s">
        <v>37</v>
      </c>
      <c r="D42" s="33"/>
    </row>
    <row r="43" spans="1:4" ht="32.25" customHeight="1">
      <c r="A43" s="69" t="s">
        <v>153</v>
      </c>
      <c r="B43" s="69"/>
      <c r="C43" s="49">
        <v>95747.37</v>
      </c>
      <c r="D43" s="33" t="s">
        <v>8</v>
      </c>
    </row>
    <row r="44" spans="1:4" ht="15.75">
      <c r="A44" s="6"/>
      <c r="B44" s="6"/>
      <c r="C44" s="6"/>
      <c r="D44" s="6"/>
    </row>
    <row r="45" spans="1:4" ht="15.75">
      <c r="A45" s="6"/>
      <c r="B45" s="6"/>
      <c r="C45" s="6"/>
      <c r="D45" s="6"/>
    </row>
  </sheetData>
  <mergeCells count="7">
    <mergeCell ref="A6:C6"/>
    <mergeCell ref="A8:B8"/>
    <mergeCell ref="A43:B43"/>
    <mergeCell ref="A1:C1"/>
    <mergeCell ref="A2:C2"/>
    <mergeCell ref="A3:C3"/>
    <mergeCell ref="A4:C4"/>
  </mergeCells>
  <printOptions/>
  <pageMargins left="0.7874015748031497" right="0.5905511811023623" top="0.3937007874015748" bottom="0.3937007874015748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4" sqref="A4:C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28125" style="0" customWidth="1"/>
    <col min="4" max="4" width="7.4218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8.25" customHeight="1">
      <c r="A5" s="6"/>
      <c r="B5" s="6"/>
      <c r="C5" s="6"/>
      <c r="D5" s="6"/>
    </row>
    <row r="6" spans="1:4" ht="18.75">
      <c r="A6" s="68" t="s">
        <v>92</v>
      </c>
      <c r="B6" s="68"/>
      <c r="C6" s="68"/>
      <c r="D6" s="20"/>
    </row>
    <row r="7" spans="1:4" ht="30.75" customHeight="1">
      <c r="A7" s="30"/>
      <c r="B7" s="51" t="s">
        <v>33</v>
      </c>
      <c r="C7" s="32">
        <v>-7996.46</v>
      </c>
      <c r="D7" s="33" t="s">
        <v>8</v>
      </c>
    </row>
    <row r="8" spans="1:4" ht="21.75" customHeight="1">
      <c r="A8" s="70" t="s">
        <v>5</v>
      </c>
      <c r="B8" s="70"/>
      <c r="C8" s="24">
        <v>3121.17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405814.52-4119.95</f>
        <v>401694.57</v>
      </c>
      <c r="D10" s="33" t="s">
        <v>8</v>
      </c>
    </row>
    <row r="11" spans="1:4" ht="15.75">
      <c r="A11" s="34"/>
      <c r="B11" s="27" t="s">
        <v>9</v>
      </c>
      <c r="C11" s="36">
        <v>91.3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477033.61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63047.64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10237.42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14040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25344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70351.14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38787.04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8810.82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/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60587.75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SUM(C24:C42)</f>
        <v>185827.8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37"/>
      <c r="B24" s="42" t="s">
        <v>50</v>
      </c>
      <c r="C24" s="43">
        <v>1062.25</v>
      </c>
      <c r="D24" s="33" t="s">
        <v>8</v>
      </c>
    </row>
    <row r="25" spans="1:4" ht="18" customHeight="1">
      <c r="A25" s="37"/>
      <c r="B25" s="45" t="s">
        <v>58</v>
      </c>
      <c r="C25" s="46">
        <v>838</v>
      </c>
      <c r="D25" s="33" t="s">
        <v>8</v>
      </c>
    </row>
    <row r="26" spans="1:4" ht="18" customHeight="1">
      <c r="A26" s="37"/>
      <c r="B26" s="43" t="s">
        <v>155</v>
      </c>
      <c r="C26" s="46">
        <v>1990.76</v>
      </c>
      <c r="D26" s="33" t="s">
        <v>8</v>
      </c>
    </row>
    <row r="27" spans="1:4" ht="18" customHeight="1">
      <c r="A27" s="37"/>
      <c r="B27" s="48" t="s">
        <v>172</v>
      </c>
      <c r="C27" s="46">
        <v>897</v>
      </c>
      <c r="D27" s="33" t="s">
        <v>8</v>
      </c>
    </row>
    <row r="28" spans="1:4" ht="15.75">
      <c r="A28" s="37"/>
      <c r="B28" s="45" t="s">
        <v>198</v>
      </c>
      <c r="C28" s="46">
        <v>4265</v>
      </c>
      <c r="D28" s="33" t="s">
        <v>8</v>
      </c>
    </row>
    <row r="29" spans="1:4" ht="15.75">
      <c r="A29" s="37"/>
      <c r="B29" s="45" t="s">
        <v>60</v>
      </c>
      <c r="C29" s="46">
        <v>7760</v>
      </c>
      <c r="D29" s="33" t="s">
        <v>8</v>
      </c>
    </row>
    <row r="30" spans="1:4" ht="15.75">
      <c r="A30" s="37"/>
      <c r="B30" s="45" t="s">
        <v>54</v>
      </c>
      <c r="C30" s="46">
        <f>15354+487.68</f>
        <v>15841.68</v>
      </c>
      <c r="D30" s="33" t="s">
        <v>8</v>
      </c>
    </row>
    <row r="31" spans="1:4" ht="15.75">
      <c r="A31" s="37"/>
      <c r="B31" s="45" t="s">
        <v>223</v>
      </c>
      <c r="C31" s="46">
        <f>1785+435</f>
        <v>2220</v>
      </c>
      <c r="D31" s="33" t="s">
        <v>8</v>
      </c>
    </row>
    <row r="32" spans="1:4" s="61" customFormat="1" ht="15.75">
      <c r="A32" s="62"/>
      <c r="B32" s="60" t="s">
        <v>221</v>
      </c>
      <c r="C32" s="66">
        <v>61240</v>
      </c>
      <c r="D32" s="56" t="s">
        <v>8</v>
      </c>
    </row>
    <row r="33" spans="1:4" ht="15.75">
      <c r="A33" s="47"/>
      <c r="B33" s="48" t="s">
        <v>93</v>
      </c>
      <c r="C33" s="44">
        <v>90.9</v>
      </c>
      <c r="D33" s="33" t="s">
        <v>8</v>
      </c>
    </row>
    <row r="34" spans="1:4" ht="15.75">
      <c r="A34" s="47"/>
      <c r="B34" s="48" t="s">
        <v>222</v>
      </c>
      <c r="C34" s="44">
        <v>4505</v>
      </c>
      <c r="D34" s="33" t="s">
        <v>8</v>
      </c>
    </row>
    <row r="35" spans="1:4" ht="15.75">
      <c r="A35" s="47"/>
      <c r="B35" s="45" t="s">
        <v>42</v>
      </c>
      <c r="C35" s="44">
        <v>11172</v>
      </c>
      <c r="D35" s="33" t="s">
        <v>8</v>
      </c>
    </row>
    <row r="36" spans="1:4" ht="15.75">
      <c r="A36" s="47"/>
      <c r="B36" s="48" t="s">
        <v>48</v>
      </c>
      <c r="C36" s="44">
        <v>9099.75</v>
      </c>
      <c r="D36" s="33" t="s">
        <v>8</v>
      </c>
    </row>
    <row r="37" spans="1:4" ht="15.75">
      <c r="A37" s="47"/>
      <c r="B37" s="48" t="s">
        <v>219</v>
      </c>
      <c r="C37" s="44">
        <v>36072</v>
      </c>
      <c r="D37" s="33" t="s">
        <v>8</v>
      </c>
    </row>
    <row r="38" spans="1:4" ht="15.75">
      <c r="A38" s="47"/>
      <c r="B38" s="48" t="s">
        <v>118</v>
      </c>
      <c r="C38" s="44">
        <f>811.08+3227</f>
        <v>4038.08</v>
      </c>
      <c r="D38" s="33" t="s">
        <v>8</v>
      </c>
    </row>
    <row r="39" spans="1:4" ht="15.75">
      <c r="A39" s="47"/>
      <c r="B39" s="48" t="s">
        <v>81</v>
      </c>
      <c r="C39" s="44">
        <v>16901</v>
      </c>
      <c r="D39" s="33" t="s">
        <v>8</v>
      </c>
    </row>
    <row r="40" spans="1:4" ht="15.75">
      <c r="A40" s="47"/>
      <c r="B40" s="48" t="s">
        <v>82</v>
      </c>
      <c r="C40" s="43">
        <v>4946.38</v>
      </c>
      <c r="D40" s="33" t="s">
        <v>8</v>
      </c>
    </row>
    <row r="41" spans="1:4" ht="15.75">
      <c r="A41" s="47"/>
      <c r="B41" s="48" t="s">
        <v>224</v>
      </c>
      <c r="C41" s="44">
        <v>218</v>
      </c>
      <c r="D41" s="33" t="s">
        <v>8</v>
      </c>
    </row>
    <row r="42" spans="1:4" ht="15.75" customHeight="1">
      <c r="A42" s="47"/>
      <c r="B42" s="45" t="s">
        <v>220</v>
      </c>
      <c r="C42" s="44">
        <v>2670</v>
      </c>
      <c r="D42" s="33" t="s">
        <v>8</v>
      </c>
    </row>
    <row r="43" spans="1:4" ht="15.75">
      <c r="A43" s="30"/>
      <c r="B43" s="30"/>
      <c r="C43" s="30"/>
      <c r="D43" s="33"/>
    </row>
    <row r="44" spans="1:4" ht="15.75">
      <c r="A44" s="49"/>
      <c r="B44" s="50" t="s">
        <v>152</v>
      </c>
      <c r="C44" s="32">
        <f>C7+C10-C12</f>
        <v>-83335.5</v>
      </c>
      <c r="D44" s="33" t="s">
        <v>8</v>
      </c>
    </row>
    <row r="45" spans="1:4" ht="15.75">
      <c r="A45" s="49"/>
      <c r="B45" s="49"/>
      <c r="C45" s="49" t="s">
        <v>37</v>
      </c>
      <c r="D45" s="33"/>
    </row>
    <row r="46" spans="1:4" ht="34.5" customHeight="1">
      <c r="A46" s="69" t="s">
        <v>153</v>
      </c>
      <c r="B46" s="69"/>
      <c r="C46" s="49">
        <v>18645.3</v>
      </c>
      <c r="D46" s="33" t="s">
        <v>8</v>
      </c>
    </row>
    <row r="47" spans="1:4" ht="15.75">
      <c r="A47" s="6"/>
      <c r="B47" s="6"/>
      <c r="C47" s="6"/>
      <c r="D47" s="6"/>
    </row>
    <row r="48" spans="1:4" ht="15.75">
      <c r="A48" s="6"/>
      <c r="B48" s="6"/>
      <c r="C48" s="6"/>
      <c r="D48" s="6"/>
    </row>
  </sheetData>
  <mergeCells count="7">
    <mergeCell ref="A6:C6"/>
    <mergeCell ref="A8:B8"/>
    <mergeCell ref="A46:B46"/>
    <mergeCell ref="A1:C1"/>
    <mergeCell ref="A2:C2"/>
    <mergeCell ref="A3:C3"/>
    <mergeCell ref="A4:C4"/>
  </mergeCells>
  <printOptions/>
  <pageMargins left="0.7874015748031497" right="0.7874015748031497" top="0.3937007874015748" bottom="0.3937007874015748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A4" sqref="A4:C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140625" style="0" customWidth="1"/>
    <col min="4" max="4" width="7.71093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6" customHeight="1">
      <c r="A5" s="6"/>
      <c r="B5" s="6"/>
      <c r="C5" s="6"/>
      <c r="D5" s="6"/>
    </row>
    <row r="6" spans="1:4" ht="18.75">
      <c r="A6" s="68" t="s">
        <v>94</v>
      </c>
      <c r="B6" s="68"/>
      <c r="C6" s="68"/>
      <c r="D6" s="20"/>
    </row>
    <row r="7" spans="1:4" ht="22.5" customHeight="1">
      <c r="A7" s="30"/>
      <c r="B7" s="51" t="s">
        <v>33</v>
      </c>
      <c r="C7" s="32">
        <v>-6877.96</v>
      </c>
      <c r="D7" s="33" t="s">
        <v>8</v>
      </c>
    </row>
    <row r="8" spans="1:4" ht="15.75">
      <c r="A8" s="70" t="s">
        <v>5</v>
      </c>
      <c r="B8" s="70"/>
      <c r="C8" s="24">
        <v>481.5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55796.22-2980.08</f>
        <v>52816.14</v>
      </c>
      <c r="D10" s="33" t="s">
        <v>8</v>
      </c>
    </row>
    <row r="11" spans="1:4" ht="15.75">
      <c r="A11" s="34"/>
      <c r="B11" s="27" t="s">
        <v>9</v>
      </c>
      <c r="C11" s="36">
        <v>100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51629.1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9726.3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1579.34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0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8073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7463.28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5893.26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1338.68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/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9206.28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SUM(C24:C28)</f>
        <v>8348.96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37"/>
      <c r="B24" s="42" t="s">
        <v>225</v>
      </c>
      <c r="C24" s="44">
        <v>1257</v>
      </c>
      <c r="D24" s="33" t="s">
        <v>8</v>
      </c>
    </row>
    <row r="25" spans="1:4" ht="15.75">
      <c r="A25" s="47"/>
      <c r="B25" s="43" t="s">
        <v>155</v>
      </c>
      <c r="C25" s="44">
        <v>995.38</v>
      </c>
      <c r="D25" s="33" t="s">
        <v>8</v>
      </c>
    </row>
    <row r="26" spans="1:4" ht="15.75">
      <c r="A26" s="47"/>
      <c r="B26" s="48" t="s">
        <v>172</v>
      </c>
      <c r="C26" s="44">
        <v>126.5</v>
      </c>
      <c r="D26" s="33" t="s">
        <v>8</v>
      </c>
    </row>
    <row r="27" spans="1:4" ht="15.75">
      <c r="A27" s="47"/>
      <c r="B27" s="48" t="s">
        <v>81</v>
      </c>
      <c r="C27" s="44">
        <v>4998.46</v>
      </c>
      <c r="D27" s="33" t="s">
        <v>8</v>
      </c>
    </row>
    <row r="28" spans="1:4" ht="15.75">
      <c r="A28" s="47"/>
      <c r="B28" s="48" t="s">
        <v>82</v>
      </c>
      <c r="C28" s="43">
        <v>971.62</v>
      </c>
      <c r="D28" s="33" t="s">
        <v>8</v>
      </c>
    </row>
    <row r="29" spans="1:4" ht="15.75">
      <c r="A29" s="30"/>
      <c r="B29" s="30"/>
      <c r="C29" s="30"/>
      <c r="D29" s="33"/>
    </row>
    <row r="30" spans="1:4" ht="15.75">
      <c r="A30" s="49"/>
      <c r="B30" s="50" t="s">
        <v>152</v>
      </c>
      <c r="C30" s="32">
        <f>C7+C10-C12</f>
        <v>-5690.92</v>
      </c>
      <c r="D30" s="33" t="s">
        <v>8</v>
      </c>
    </row>
    <row r="31" spans="1:4" ht="15.75">
      <c r="A31" s="49"/>
      <c r="B31" s="49"/>
      <c r="C31" s="49" t="s">
        <v>37</v>
      </c>
      <c r="D31" s="33"/>
    </row>
    <row r="32" spans="1:4" ht="33" customHeight="1">
      <c r="A32" s="69" t="s">
        <v>153</v>
      </c>
      <c r="B32" s="69"/>
      <c r="C32" s="49">
        <v>0</v>
      </c>
      <c r="D32" s="33" t="s">
        <v>8</v>
      </c>
    </row>
    <row r="33" spans="1:4" ht="15.75">
      <c r="A33" s="6"/>
      <c r="B33" s="6"/>
      <c r="C33" s="6"/>
      <c r="D33" s="6"/>
    </row>
    <row r="34" spans="1:4" ht="15.75">
      <c r="A34" s="6"/>
      <c r="B34" s="6"/>
      <c r="C34" s="6"/>
      <c r="D34" s="6"/>
    </row>
  </sheetData>
  <mergeCells count="7">
    <mergeCell ref="A6:C6"/>
    <mergeCell ref="A8:B8"/>
    <mergeCell ref="A32:B32"/>
    <mergeCell ref="A1:C1"/>
    <mergeCell ref="A2:C2"/>
    <mergeCell ref="A3:C3"/>
    <mergeCell ref="A4:C4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4">
      <selection activeCell="C11" sqref="C11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8515625" style="0" customWidth="1"/>
    <col min="4" max="4" width="8.4218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7.5" customHeight="1">
      <c r="A5" s="6"/>
      <c r="B5" s="6"/>
      <c r="C5" s="6"/>
      <c r="D5" s="6"/>
    </row>
    <row r="6" spans="1:4" ht="18.75">
      <c r="A6" s="68" t="s">
        <v>95</v>
      </c>
      <c r="B6" s="68"/>
      <c r="C6" s="68"/>
      <c r="D6" s="20"/>
    </row>
    <row r="7" spans="1:4" ht="25.5" customHeight="1">
      <c r="A7" s="30"/>
      <c r="B7" s="51" t="s">
        <v>33</v>
      </c>
      <c r="C7" s="32">
        <v>-14523.69</v>
      </c>
      <c r="D7" s="33" t="s">
        <v>8</v>
      </c>
    </row>
    <row r="8" spans="1:4" ht="15.75">
      <c r="A8" s="70" t="s">
        <v>5</v>
      </c>
      <c r="B8" s="70"/>
      <c r="C8" s="24">
        <v>485.91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56307.22-3002.36+15771.28</f>
        <v>69076.14</v>
      </c>
      <c r="D10" s="33" t="s">
        <v>8</v>
      </c>
    </row>
    <row r="11" spans="1:4" ht="15.75">
      <c r="A11" s="34"/>
      <c r="B11" s="27" t="s">
        <v>9</v>
      </c>
      <c r="C11" s="36">
        <v>98.9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53830.29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9815.42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1593.78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0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9594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7531.62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5945.54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1350.92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>
        <v>0</v>
      </c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9290.6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SUM(C24:C29)</f>
        <v>8708.41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 t="s">
        <v>8</v>
      </c>
      <c r="E23" s="14"/>
    </row>
    <row r="24" spans="1:4" ht="15.75">
      <c r="A24" s="37"/>
      <c r="B24" s="42" t="s">
        <v>225</v>
      </c>
      <c r="C24" s="46">
        <v>1257</v>
      </c>
      <c r="D24" s="33" t="s">
        <v>8</v>
      </c>
    </row>
    <row r="25" spans="1:4" ht="15.75">
      <c r="A25" s="47"/>
      <c r="B25" s="43" t="s">
        <v>155</v>
      </c>
      <c r="C25" s="44">
        <v>995.38</v>
      </c>
      <c r="D25" s="33" t="s">
        <v>8</v>
      </c>
    </row>
    <row r="26" spans="1:4" ht="15.75">
      <c r="A26" s="47"/>
      <c r="B26" s="48" t="s">
        <v>172</v>
      </c>
      <c r="C26" s="44">
        <v>218.5</v>
      </c>
      <c r="D26" s="33" t="s">
        <v>8</v>
      </c>
    </row>
    <row r="27" spans="1:4" ht="15.75">
      <c r="A27" s="47"/>
      <c r="B27" s="48" t="s">
        <v>35</v>
      </c>
      <c r="C27" s="44">
        <v>216</v>
      </c>
      <c r="D27" s="33" t="s">
        <v>8</v>
      </c>
    </row>
    <row r="28" spans="1:4" ht="15.75">
      <c r="A28" s="47"/>
      <c r="B28" s="48" t="s">
        <v>81</v>
      </c>
      <c r="C28" s="44">
        <v>5049.91</v>
      </c>
      <c r="D28" s="33" t="s">
        <v>8</v>
      </c>
    </row>
    <row r="29" spans="1:4" ht="15.75">
      <c r="A29" s="47"/>
      <c r="B29" s="48" t="s">
        <v>82</v>
      </c>
      <c r="C29" s="43">
        <v>971.62</v>
      </c>
      <c r="D29" s="33" t="s">
        <v>8</v>
      </c>
    </row>
    <row r="30" spans="1:4" ht="15.75">
      <c r="A30" s="30"/>
      <c r="B30" s="30"/>
      <c r="C30" s="30"/>
      <c r="D30" s="33"/>
    </row>
    <row r="31" spans="1:4" ht="15.75">
      <c r="A31" s="49"/>
      <c r="B31" s="50" t="s">
        <v>152</v>
      </c>
      <c r="C31" s="32">
        <f>C7+C10-C12</f>
        <v>722.16</v>
      </c>
      <c r="D31" s="33" t="s">
        <v>8</v>
      </c>
    </row>
    <row r="32" spans="1:4" ht="15.75">
      <c r="A32" s="49"/>
      <c r="B32" s="49"/>
      <c r="C32" s="49" t="s">
        <v>37</v>
      </c>
      <c r="D32" s="33"/>
    </row>
    <row r="33" spans="1:4" ht="34.5" customHeight="1">
      <c r="A33" s="69" t="s">
        <v>153</v>
      </c>
      <c r="B33" s="69"/>
      <c r="C33" s="49">
        <v>6293.86</v>
      </c>
      <c r="D33" s="33" t="s">
        <v>8</v>
      </c>
    </row>
    <row r="34" spans="1:4" ht="15.75">
      <c r="A34" s="6"/>
      <c r="B34" s="6"/>
      <c r="C34" s="6"/>
      <c r="D34" s="6"/>
    </row>
    <row r="35" spans="1:4" ht="15.75">
      <c r="A35" s="6"/>
      <c r="B35" s="6"/>
      <c r="C35" s="6"/>
      <c r="D35" s="6"/>
    </row>
  </sheetData>
  <mergeCells count="7">
    <mergeCell ref="A6:C6"/>
    <mergeCell ref="A8:B8"/>
    <mergeCell ref="A33:B33"/>
    <mergeCell ref="A1:C1"/>
    <mergeCell ref="A2:C2"/>
    <mergeCell ref="A3:C3"/>
    <mergeCell ref="A4:C4"/>
  </mergeCells>
  <printOptions/>
  <pageMargins left="0.7874015748031497" right="0.5905511811023623" top="0.5905511811023623" bottom="0.5905511811023623" header="0.11811023622047245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A4" sqref="A4:C4"/>
    </sheetView>
  </sheetViews>
  <sheetFormatPr defaultColWidth="9.140625" defaultRowHeight="12.75"/>
  <cols>
    <col min="1" max="1" width="7.7109375" style="0" customWidth="1"/>
    <col min="2" max="2" width="58.7109375" style="0" customWidth="1"/>
    <col min="3" max="3" width="15.8515625" style="0" customWidth="1"/>
  </cols>
  <sheetData>
    <row r="1" spans="1:3" ht="15.75">
      <c r="A1" s="67" t="s">
        <v>1</v>
      </c>
      <c r="B1" s="67"/>
      <c r="C1" s="67"/>
    </row>
    <row r="2" spans="1:3" ht="15.75">
      <c r="A2" s="67" t="s">
        <v>2</v>
      </c>
      <c r="B2" s="67"/>
      <c r="C2" s="67"/>
    </row>
    <row r="3" spans="1:3" ht="15.75">
      <c r="A3" s="67" t="s">
        <v>3</v>
      </c>
      <c r="B3" s="67"/>
      <c r="C3" s="67"/>
    </row>
    <row r="4" spans="1:3" ht="18.75">
      <c r="A4" s="68" t="s">
        <v>148</v>
      </c>
      <c r="B4" s="68"/>
      <c r="C4" s="68"/>
    </row>
    <row r="5" spans="1:3" ht="15.75">
      <c r="A5" s="6"/>
      <c r="B5" s="6"/>
      <c r="C5" s="6"/>
    </row>
    <row r="6" spans="1:3" ht="18.75">
      <c r="A6" s="68" t="s">
        <v>34</v>
      </c>
      <c r="B6" s="68"/>
      <c r="C6" s="68"/>
    </row>
    <row r="7" spans="1:4" ht="21.75" customHeight="1">
      <c r="A7" s="30"/>
      <c r="B7" s="51" t="s">
        <v>33</v>
      </c>
      <c r="C7" s="49">
        <v>-2323.38</v>
      </c>
      <c r="D7" s="55" t="s">
        <v>8</v>
      </c>
    </row>
    <row r="8" spans="1:4" ht="15.75">
      <c r="A8" s="30" t="s">
        <v>5</v>
      </c>
      <c r="B8" s="30"/>
      <c r="C8" s="24">
        <v>856.7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52" t="s">
        <v>20</v>
      </c>
      <c r="C10" s="36">
        <f>99274.4-5294.6</f>
        <v>93979.8</v>
      </c>
      <c r="D10" s="33" t="s">
        <v>8</v>
      </c>
    </row>
    <row r="11" spans="1:4" ht="15.75">
      <c r="A11" s="34"/>
      <c r="B11" s="52" t="s">
        <v>9</v>
      </c>
      <c r="C11" s="36">
        <v>92</v>
      </c>
      <c r="D11" s="33" t="s">
        <v>10</v>
      </c>
    </row>
    <row r="12" spans="1:4" ht="15.75">
      <c r="A12" s="34">
        <v>2</v>
      </c>
      <c r="B12" s="24" t="s">
        <v>84</v>
      </c>
      <c r="C12" s="36">
        <f>SUM(C13:C22)</f>
        <v>173953.28</v>
      </c>
      <c r="D12" s="33" t="s">
        <v>8</v>
      </c>
    </row>
    <row r="13" spans="1:4" ht="15.75">
      <c r="A13" s="37" t="s">
        <v>23</v>
      </c>
      <c r="B13" s="27" t="s">
        <v>12</v>
      </c>
      <c r="C13" s="38">
        <v>17305.34</v>
      </c>
      <c r="D13" s="33" t="s">
        <v>8</v>
      </c>
    </row>
    <row r="14" spans="1:4" ht="15.75" customHeight="1">
      <c r="A14" s="37" t="s">
        <v>24</v>
      </c>
      <c r="B14" s="27" t="s">
        <v>13</v>
      </c>
      <c r="C14" s="38">
        <v>2809.96</v>
      </c>
      <c r="D14" s="33" t="s">
        <v>8</v>
      </c>
    </row>
    <row r="15" spans="1:4" ht="15.75">
      <c r="A15" s="37" t="s">
        <v>25</v>
      </c>
      <c r="B15" s="27" t="s">
        <v>14</v>
      </c>
      <c r="C15" s="38">
        <v>0</v>
      </c>
      <c r="D15" s="33" t="s">
        <v>8</v>
      </c>
    </row>
    <row r="16" spans="1:4" ht="15.75">
      <c r="A16" s="37" t="s">
        <v>26</v>
      </c>
      <c r="B16" s="27" t="s">
        <v>0</v>
      </c>
      <c r="C16" s="38">
        <v>8073.72</v>
      </c>
      <c r="D16" s="33" t="s">
        <v>8</v>
      </c>
    </row>
    <row r="17" spans="1:4" ht="29.25" customHeight="1">
      <c r="A17" s="39" t="s">
        <v>27</v>
      </c>
      <c r="B17" s="27" t="s">
        <v>15</v>
      </c>
      <c r="C17" s="38">
        <v>13278.86</v>
      </c>
      <c r="D17" s="33" t="s">
        <v>8</v>
      </c>
    </row>
    <row r="18" spans="1:4" ht="15.75" customHeight="1">
      <c r="A18" s="39" t="s">
        <v>28</v>
      </c>
      <c r="B18" s="27" t="s">
        <v>16</v>
      </c>
      <c r="C18" s="38">
        <v>10486</v>
      </c>
      <c r="D18" s="33" t="s">
        <v>8</v>
      </c>
    </row>
    <row r="19" spans="1:4" ht="32.25" customHeight="1">
      <c r="A19" s="39" t="s">
        <v>29</v>
      </c>
      <c r="B19" s="27" t="s">
        <v>17</v>
      </c>
      <c r="C19" s="38">
        <v>2381.7</v>
      </c>
      <c r="D19" s="33" t="s">
        <v>8</v>
      </c>
    </row>
    <row r="20" spans="1:4" ht="15.75">
      <c r="A20" s="37" t="s">
        <v>30</v>
      </c>
      <c r="B20" s="27" t="s">
        <v>21</v>
      </c>
      <c r="C20" s="38">
        <v>0</v>
      </c>
      <c r="D20" s="33" t="s">
        <v>8</v>
      </c>
    </row>
    <row r="21" spans="1:4" ht="15.75">
      <c r="A21" s="37" t="s">
        <v>31</v>
      </c>
      <c r="B21" s="27" t="s">
        <v>18</v>
      </c>
      <c r="C21" s="38">
        <v>16380.14</v>
      </c>
      <c r="D21" s="33" t="s">
        <v>8</v>
      </c>
    </row>
    <row r="22" spans="1:4" ht="15.75" customHeight="1">
      <c r="A22" s="37" t="s">
        <v>32</v>
      </c>
      <c r="B22" s="27" t="s">
        <v>19</v>
      </c>
      <c r="C22" s="38">
        <f>C24+C25+C27+C28+C29+C30+C26</f>
        <v>103237.56</v>
      </c>
      <c r="D22" s="33" t="s">
        <v>8</v>
      </c>
    </row>
    <row r="23" spans="1:4" ht="15.75">
      <c r="A23" s="37"/>
      <c r="B23" s="41" t="s">
        <v>22</v>
      </c>
      <c r="C23" s="30"/>
      <c r="D23" s="33"/>
    </row>
    <row r="24" spans="1:4" ht="15.75">
      <c r="A24" s="47"/>
      <c r="B24" s="48" t="s">
        <v>39</v>
      </c>
      <c r="C24" s="43">
        <v>11555.85</v>
      </c>
      <c r="D24" s="33" t="s">
        <v>8</v>
      </c>
    </row>
    <row r="25" spans="1:4" ht="28.5" customHeight="1">
      <c r="A25" s="47"/>
      <c r="B25" s="45" t="s">
        <v>156</v>
      </c>
      <c r="C25" s="43">
        <v>9519.65</v>
      </c>
      <c r="D25" s="33" t="s">
        <v>8</v>
      </c>
    </row>
    <row r="26" spans="1:4" ht="17.25" customHeight="1">
      <c r="A26" s="47"/>
      <c r="B26" s="43" t="s">
        <v>155</v>
      </c>
      <c r="C26" s="43">
        <v>497.69</v>
      </c>
      <c r="D26" s="33" t="s">
        <v>8</v>
      </c>
    </row>
    <row r="27" spans="1:4" ht="17.25" customHeight="1">
      <c r="A27" s="47"/>
      <c r="B27" s="45" t="s">
        <v>42</v>
      </c>
      <c r="C27" s="44">
        <v>9576</v>
      </c>
      <c r="D27" s="33" t="s">
        <v>8</v>
      </c>
    </row>
    <row r="28" spans="1:4" ht="17.25" customHeight="1">
      <c r="A28" s="47"/>
      <c r="B28" s="45" t="s">
        <v>154</v>
      </c>
      <c r="C28" s="43">
        <v>64462</v>
      </c>
      <c r="D28" s="33" t="s">
        <v>8</v>
      </c>
    </row>
    <row r="29" spans="1:4" ht="15.75">
      <c r="A29" s="47"/>
      <c r="B29" s="48" t="s">
        <v>81</v>
      </c>
      <c r="C29" s="44">
        <v>5859.8</v>
      </c>
      <c r="D29" s="33" t="s">
        <v>8</v>
      </c>
    </row>
    <row r="30" spans="1:4" ht="15.75">
      <c r="A30" s="47"/>
      <c r="B30" s="48" t="s">
        <v>82</v>
      </c>
      <c r="C30" s="43">
        <v>1766.57</v>
      </c>
      <c r="D30" s="33" t="s">
        <v>8</v>
      </c>
    </row>
    <row r="31" spans="1:4" ht="15.75">
      <c r="A31" s="30"/>
      <c r="B31" s="30"/>
      <c r="C31" s="40"/>
      <c r="D31" s="33"/>
    </row>
    <row r="32" spans="1:4" s="21" customFormat="1" ht="21" customHeight="1">
      <c r="A32" s="49"/>
      <c r="B32" s="50" t="s">
        <v>157</v>
      </c>
      <c r="C32" s="32">
        <f>C7+C10-C12</f>
        <v>-82296.86</v>
      </c>
      <c r="D32" s="33" t="s">
        <v>8</v>
      </c>
    </row>
    <row r="33" spans="1:4" ht="15.75">
      <c r="A33" s="30"/>
      <c r="B33" s="30"/>
      <c r="C33" s="30" t="s">
        <v>37</v>
      </c>
      <c r="D33" s="33"/>
    </row>
    <row r="34" spans="1:4" ht="31.5" customHeight="1">
      <c r="A34" s="69" t="s">
        <v>153</v>
      </c>
      <c r="B34" s="69"/>
      <c r="C34" s="49">
        <v>1608.69</v>
      </c>
      <c r="D34" s="33" t="s">
        <v>8</v>
      </c>
    </row>
    <row r="35" spans="1:3" ht="15.75">
      <c r="A35" s="6"/>
      <c r="B35" s="6"/>
      <c r="C35" s="6"/>
    </row>
    <row r="36" spans="1:3" ht="15.75">
      <c r="A36" s="6"/>
      <c r="B36" s="6"/>
      <c r="C36" s="6"/>
    </row>
  </sheetData>
  <mergeCells count="6">
    <mergeCell ref="A6:C6"/>
    <mergeCell ref="A34:B34"/>
    <mergeCell ref="A1:C1"/>
    <mergeCell ref="A2:C2"/>
    <mergeCell ref="A3:C3"/>
    <mergeCell ref="A4:C4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4">
      <selection activeCell="G26" sqref="G26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4.28125" style="0" customWidth="1"/>
    <col min="4" max="4" width="8.71093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6" customHeight="1">
      <c r="A5" s="6"/>
      <c r="B5" s="6"/>
      <c r="C5" s="6"/>
      <c r="D5" s="6"/>
    </row>
    <row r="6" spans="1:4" ht="18.75">
      <c r="A6" s="68" t="s">
        <v>96</v>
      </c>
      <c r="B6" s="68"/>
      <c r="C6" s="68"/>
      <c r="D6" s="20"/>
    </row>
    <row r="7" spans="1:4" ht="30.75" customHeight="1">
      <c r="A7" s="30"/>
      <c r="B7" s="51" t="s">
        <v>33</v>
      </c>
      <c r="C7" s="32">
        <v>-1117.94</v>
      </c>
      <c r="D7" s="33" t="s">
        <v>8</v>
      </c>
    </row>
    <row r="8" spans="1:4" ht="15.75">
      <c r="A8" s="70" t="s">
        <v>5</v>
      </c>
      <c r="B8" s="70"/>
      <c r="C8" s="24">
        <v>1588.4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206523.76-9814.54+19762.44</f>
        <v>216471.66</v>
      </c>
      <c r="D10" s="33" t="s">
        <v>8</v>
      </c>
    </row>
    <row r="11" spans="1:4" ht="15.75">
      <c r="A11" s="34"/>
      <c r="B11" s="27" t="s">
        <v>9</v>
      </c>
      <c r="C11" s="36">
        <v>90.3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228247.84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32085.68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5209.94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0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20457.36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35802.56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19442.04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4415.76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>
        <v>0</v>
      </c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30370.22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SUM(C24:C37)</f>
        <v>80464.28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37"/>
      <c r="B24" s="42" t="s">
        <v>50</v>
      </c>
      <c r="C24" s="44">
        <v>686.95</v>
      </c>
      <c r="D24" s="33" t="s">
        <v>8</v>
      </c>
    </row>
    <row r="25" spans="1:4" ht="15.75">
      <c r="A25" s="37"/>
      <c r="B25" s="45" t="s">
        <v>58</v>
      </c>
      <c r="C25" s="44">
        <v>838</v>
      </c>
      <c r="D25" s="33" t="s">
        <v>8</v>
      </c>
    </row>
    <row r="26" spans="1:4" ht="15.75">
      <c r="A26" s="37"/>
      <c r="B26" s="45" t="s">
        <v>198</v>
      </c>
      <c r="C26" s="46">
        <v>30507</v>
      </c>
      <c r="D26" s="33" t="s">
        <v>8</v>
      </c>
    </row>
    <row r="27" spans="1:4" ht="15.75">
      <c r="A27" s="37"/>
      <c r="B27" s="45" t="s">
        <v>238</v>
      </c>
      <c r="C27" s="46">
        <f>2295+4040</f>
        <v>6335</v>
      </c>
      <c r="D27" s="33" t="s">
        <v>8</v>
      </c>
    </row>
    <row r="28" spans="1:4" ht="15.75">
      <c r="A28" s="37"/>
      <c r="B28" s="48" t="s">
        <v>48</v>
      </c>
      <c r="C28" s="46">
        <v>2481.75</v>
      </c>
      <c r="D28" s="33" t="s">
        <v>8</v>
      </c>
    </row>
    <row r="29" spans="1:4" ht="15.75">
      <c r="A29" s="47"/>
      <c r="B29" s="45" t="s">
        <v>42</v>
      </c>
      <c r="C29" s="44">
        <v>10374</v>
      </c>
      <c r="D29" s="33" t="s">
        <v>8</v>
      </c>
    </row>
    <row r="30" spans="1:4" ht="15.75">
      <c r="A30" s="47"/>
      <c r="B30" s="45" t="s">
        <v>60</v>
      </c>
      <c r="C30" s="44">
        <v>5432</v>
      </c>
      <c r="D30" s="33" t="s">
        <v>8</v>
      </c>
    </row>
    <row r="31" spans="1:4" ht="15.75">
      <c r="A31" s="47"/>
      <c r="B31" s="48" t="s">
        <v>118</v>
      </c>
      <c r="C31" s="44">
        <v>2258.9</v>
      </c>
      <c r="D31" s="33" t="s">
        <v>8</v>
      </c>
    </row>
    <row r="32" spans="1:4" ht="15.75">
      <c r="A32" s="47"/>
      <c r="B32" s="43" t="s">
        <v>155</v>
      </c>
      <c r="C32" s="44">
        <v>1493.07</v>
      </c>
      <c r="D32" s="33" t="s">
        <v>8</v>
      </c>
    </row>
    <row r="33" spans="1:4" ht="15.75">
      <c r="A33" s="47"/>
      <c r="B33" s="48" t="s">
        <v>172</v>
      </c>
      <c r="C33" s="44">
        <v>172.5</v>
      </c>
      <c r="D33" s="33" t="s">
        <v>8</v>
      </c>
    </row>
    <row r="34" spans="1:4" ht="15.75">
      <c r="A34" s="47"/>
      <c r="B34" s="48" t="s">
        <v>81</v>
      </c>
      <c r="C34" s="44">
        <v>8619.15</v>
      </c>
      <c r="D34" s="33" t="s">
        <v>8</v>
      </c>
    </row>
    <row r="35" spans="1:4" ht="15.75">
      <c r="A35" s="47"/>
      <c r="B35" s="48" t="s">
        <v>82</v>
      </c>
      <c r="C35" s="43">
        <v>3488.96</v>
      </c>
      <c r="D35" s="33" t="s">
        <v>8</v>
      </c>
    </row>
    <row r="36" spans="1:4" ht="15.75">
      <c r="A36" s="47"/>
      <c r="B36" s="48" t="s">
        <v>237</v>
      </c>
      <c r="C36" s="44">
        <v>7355</v>
      </c>
      <c r="D36" s="33" t="s">
        <v>8</v>
      </c>
    </row>
    <row r="37" spans="1:4" ht="15.75" customHeight="1">
      <c r="A37" s="47"/>
      <c r="B37" s="45" t="s">
        <v>239</v>
      </c>
      <c r="C37" s="44">
        <v>422</v>
      </c>
      <c r="D37" s="33" t="s">
        <v>8</v>
      </c>
    </row>
    <row r="38" spans="1:4" ht="15.75">
      <c r="A38" s="30"/>
      <c r="B38" s="30"/>
      <c r="C38" s="30"/>
      <c r="D38" s="33"/>
    </row>
    <row r="39" spans="1:4" ht="15.75">
      <c r="A39" s="49"/>
      <c r="B39" s="50" t="s">
        <v>152</v>
      </c>
      <c r="C39" s="32">
        <f>C7+C10-C12</f>
        <v>-12894.12</v>
      </c>
      <c r="D39" s="33" t="s">
        <v>8</v>
      </c>
    </row>
    <row r="40" spans="1:4" ht="15.75">
      <c r="A40" s="49"/>
      <c r="B40" s="49"/>
      <c r="C40" s="49" t="s">
        <v>37</v>
      </c>
      <c r="D40" s="33"/>
    </row>
    <row r="41" spans="1:4" ht="31.5" customHeight="1">
      <c r="A41" s="69" t="s">
        <v>153</v>
      </c>
      <c r="B41" s="69"/>
      <c r="C41" s="49">
        <v>9517.04</v>
      </c>
      <c r="D41" s="33" t="s">
        <v>8</v>
      </c>
    </row>
    <row r="42" spans="1:4" ht="15.75">
      <c r="A42" s="6"/>
      <c r="B42" s="6"/>
      <c r="C42" s="6"/>
      <c r="D42" s="6"/>
    </row>
    <row r="43" spans="1:4" ht="15.75">
      <c r="A43" s="6"/>
      <c r="B43" s="6"/>
      <c r="C43" s="6"/>
      <c r="D43" s="6"/>
    </row>
  </sheetData>
  <mergeCells count="7">
    <mergeCell ref="A6:C6"/>
    <mergeCell ref="A8:B8"/>
    <mergeCell ref="A41:B41"/>
    <mergeCell ref="A1:C1"/>
    <mergeCell ref="A2:C2"/>
    <mergeCell ref="A3:C3"/>
    <mergeCell ref="A4:C4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C11" sqref="C11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28125" style="0" customWidth="1"/>
    <col min="4" max="4" width="6.574218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20.25" customHeight="1">
      <c r="A4" s="68" t="s">
        <v>148</v>
      </c>
      <c r="B4" s="68"/>
      <c r="C4" s="68"/>
      <c r="D4" s="20"/>
    </row>
    <row r="5" spans="1:4" ht="8.25" customHeight="1">
      <c r="A5" s="6"/>
      <c r="B5" s="6"/>
      <c r="C5" s="6"/>
      <c r="D5" s="6"/>
    </row>
    <row r="6" spans="1:4" ht="18.75">
      <c r="A6" s="68" t="s">
        <v>97</v>
      </c>
      <c r="B6" s="68"/>
      <c r="C6" s="68"/>
      <c r="D6" s="20"/>
    </row>
    <row r="7" spans="1:4" ht="24" customHeight="1">
      <c r="A7" s="30"/>
      <c r="B7" s="51" t="s">
        <v>33</v>
      </c>
      <c r="C7" s="32">
        <v>-17459.72</v>
      </c>
      <c r="D7" s="33" t="s">
        <v>8</v>
      </c>
    </row>
    <row r="8" spans="1:4" ht="15.75">
      <c r="A8" s="70" t="s">
        <v>5</v>
      </c>
      <c r="B8" s="70"/>
      <c r="C8" s="24">
        <v>370.4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42921.96-2289.14+23329.51</f>
        <v>63962.33</v>
      </c>
      <c r="D10" s="33" t="s">
        <v>8</v>
      </c>
    </row>
    <row r="11" spans="1:4" ht="15.75">
      <c r="A11" s="34"/>
      <c r="B11" s="27" t="s">
        <v>9</v>
      </c>
      <c r="C11" s="36">
        <v>71.9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50765.85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7482.08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1214.9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0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8073.72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5741.18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4531.98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1029.72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>
        <v>0</v>
      </c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7082.06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SUM(C24:C33)</f>
        <v>15610.21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 t="s">
        <v>8</v>
      </c>
      <c r="E23" s="14"/>
    </row>
    <row r="24" spans="1:4" ht="15.75">
      <c r="A24" s="37"/>
      <c r="B24" s="42" t="s">
        <v>225</v>
      </c>
      <c r="C24" s="46">
        <v>1257</v>
      </c>
      <c r="D24" s="33" t="s">
        <v>8</v>
      </c>
    </row>
    <row r="25" spans="1:4" ht="15.75">
      <c r="A25" s="37"/>
      <c r="B25" s="43" t="s">
        <v>155</v>
      </c>
      <c r="C25" s="44">
        <v>995.38</v>
      </c>
      <c r="D25" s="33" t="s">
        <v>8</v>
      </c>
    </row>
    <row r="26" spans="1:4" ht="15.75">
      <c r="A26" s="37"/>
      <c r="B26" s="48" t="s">
        <v>172</v>
      </c>
      <c r="C26" s="44">
        <v>126.5</v>
      </c>
      <c r="D26" s="33" t="s">
        <v>8</v>
      </c>
    </row>
    <row r="27" spans="1:4" s="61" customFormat="1" ht="15.75">
      <c r="A27" s="62"/>
      <c r="B27" s="63" t="s">
        <v>256</v>
      </c>
      <c r="C27" s="53">
        <v>1000</v>
      </c>
      <c r="D27" s="56" t="s">
        <v>8</v>
      </c>
    </row>
    <row r="28" spans="1:4" s="61" customFormat="1" ht="15.75">
      <c r="A28" s="59"/>
      <c r="B28" s="63" t="s">
        <v>257</v>
      </c>
      <c r="C28" s="53">
        <v>218</v>
      </c>
      <c r="D28" s="56" t="s">
        <v>8</v>
      </c>
    </row>
    <row r="29" spans="1:4" ht="15.75">
      <c r="A29" s="47"/>
      <c r="B29" s="48" t="s">
        <v>81</v>
      </c>
      <c r="C29" s="44">
        <v>5030.85</v>
      </c>
      <c r="D29" s="33" t="s">
        <v>8</v>
      </c>
    </row>
    <row r="30" spans="1:4" ht="15.75">
      <c r="A30" s="47"/>
      <c r="B30" s="48" t="s">
        <v>82</v>
      </c>
      <c r="C30" s="43">
        <v>971.62</v>
      </c>
      <c r="D30" s="33" t="s">
        <v>8</v>
      </c>
    </row>
    <row r="31" spans="1:4" ht="15.75" customHeight="1">
      <c r="A31" s="47"/>
      <c r="B31" s="48" t="s">
        <v>63</v>
      </c>
      <c r="C31" s="43">
        <f>1936.2+1622.16</f>
        <v>3558.36</v>
      </c>
      <c r="D31" s="33" t="s">
        <v>8</v>
      </c>
    </row>
    <row r="32" spans="1:4" ht="15.75">
      <c r="A32" s="47"/>
      <c r="B32" s="48" t="s">
        <v>48</v>
      </c>
      <c r="C32" s="44">
        <v>1654.5</v>
      </c>
      <c r="D32" s="33" t="s">
        <v>8</v>
      </c>
    </row>
    <row r="33" spans="1:4" ht="15.75">
      <c r="A33" s="47"/>
      <c r="B33" s="45" t="s">
        <v>42</v>
      </c>
      <c r="C33" s="44">
        <v>798</v>
      </c>
      <c r="D33" s="33" t="s">
        <v>8</v>
      </c>
    </row>
    <row r="34" spans="1:4" ht="15.75">
      <c r="A34" s="30"/>
      <c r="B34" s="30"/>
      <c r="C34" s="30"/>
      <c r="D34" s="33"/>
    </row>
    <row r="35" spans="1:4" ht="15.75">
      <c r="A35" s="49"/>
      <c r="B35" s="50" t="s">
        <v>152</v>
      </c>
      <c r="C35" s="32">
        <f>C7+C10-C12</f>
        <v>-4263.24</v>
      </c>
      <c r="D35" s="33" t="s">
        <v>8</v>
      </c>
    </row>
    <row r="36" spans="1:4" ht="15.75">
      <c r="A36" s="49"/>
      <c r="B36" s="49"/>
      <c r="C36" s="49" t="s">
        <v>37</v>
      </c>
      <c r="D36" s="33"/>
    </row>
    <row r="37" spans="1:4" ht="32.25" customHeight="1">
      <c r="A37" s="69" t="s">
        <v>153</v>
      </c>
      <c r="B37" s="69"/>
      <c r="C37" s="49">
        <v>45257.67</v>
      </c>
      <c r="D37" s="33" t="s">
        <v>8</v>
      </c>
    </row>
    <row r="38" spans="1:4" ht="15.75">
      <c r="A38" s="6"/>
      <c r="B38" s="6"/>
      <c r="C38" s="6"/>
      <c r="D38" s="6"/>
    </row>
    <row r="39" spans="1:4" ht="15.75">
      <c r="A39" s="6"/>
      <c r="B39" s="6"/>
      <c r="C39" s="6"/>
      <c r="D39" s="6"/>
    </row>
  </sheetData>
  <mergeCells count="7">
    <mergeCell ref="A6:C6"/>
    <mergeCell ref="A8:B8"/>
    <mergeCell ref="A37:B37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4" sqref="A4:C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140625" style="0" customWidth="1"/>
    <col min="4" max="4" width="7.71093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3.75" customHeight="1">
      <c r="A5" s="6"/>
      <c r="B5" s="6"/>
      <c r="C5" s="6"/>
      <c r="D5" s="6"/>
    </row>
    <row r="6" spans="1:4" ht="18.75">
      <c r="A6" s="68" t="s">
        <v>98</v>
      </c>
      <c r="B6" s="68"/>
      <c r="C6" s="68"/>
      <c r="D6" s="20"/>
    </row>
    <row r="7" spans="1:4" ht="25.5" customHeight="1">
      <c r="A7" s="30"/>
      <c r="B7" s="51" t="s">
        <v>33</v>
      </c>
      <c r="C7" s="32">
        <v>-42231.58</v>
      </c>
      <c r="D7" s="33" t="s">
        <v>8</v>
      </c>
    </row>
    <row r="8" spans="1:4" ht="18.75" customHeight="1">
      <c r="A8" s="70" t="s">
        <v>5</v>
      </c>
      <c r="B8" s="70"/>
      <c r="C8" s="24">
        <v>617.7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71579.08-3817.62</f>
        <v>67761.46</v>
      </c>
      <c r="D10" s="33" t="s">
        <v>8</v>
      </c>
    </row>
    <row r="11" spans="1:4" ht="15.75">
      <c r="A11" s="34"/>
      <c r="B11" s="27" t="s">
        <v>9</v>
      </c>
      <c r="C11" s="36">
        <v>81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85602.49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12477.54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2026.04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0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8073.72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9574.36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7559.62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1717.08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>
        <v>0</v>
      </c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11810.4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SUM(C24:C35)</f>
        <v>32363.73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 t="s">
        <v>8</v>
      </c>
      <c r="E23" s="14"/>
    </row>
    <row r="24" spans="1:4" ht="15.75">
      <c r="A24" s="37"/>
      <c r="B24" s="42" t="s">
        <v>50</v>
      </c>
      <c r="C24" s="44">
        <v>247.69</v>
      </c>
      <c r="D24" s="33" t="s">
        <v>8</v>
      </c>
    </row>
    <row r="25" spans="1:4" ht="15.75">
      <c r="A25" s="47"/>
      <c r="B25" s="48" t="s">
        <v>88</v>
      </c>
      <c r="C25" s="44">
        <v>1950.72</v>
      </c>
      <c r="D25" s="33" t="s">
        <v>8</v>
      </c>
    </row>
    <row r="26" spans="1:4" ht="15.75">
      <c r="A26" s="47"/>
      <c r="B26" s="43" t="s">
        <v>155</v>
      </c>
      <c r="C26" s="44">
        <v>995.38</v>
      </c>
      <c r="D26" s="33" t="s">
        <v>8</v>
      </c>
    </row>
    <row r="27" spans="1:4" ht="15.75">
      <c r="A27" s="47"/>
      <c r="B27" s="48" t="s">
        <v>58</v>
      </c>
      <c r="C27" s="44">
        <v>838</v>
      </c>
      <c r="D27" s="33" t="s">
        <v>8</v>
      </c>
    </row>
    <row r="28" spans="1:4" ht="15.75">
      <c r="A28" s="47"/>
      <c r="B28" s="45" t="s">
        <v>42</v>
      </c>
      <c r="C28" s="44">
        <v>4788</v>
      </c>
      <c r="D28" s="33" t="s">
        <v>8</v>
      </c>
    </row>
    <row r="29" spans="1:4" ht="15.75">
      <c r="A29" s="47"/>
      <c r="B29" s="48" t="s">
        <v>48</v>
      </c>
      <c r="C29" s="44">
        <v>1654.5</v>
      </c>
      <c r="D29" s="33" t="s">
        <v>8</v>
      </c>
    </row>
    <row r="30" spans="1:4" ht="15.75">
      <c r="A30" s="47"/>
      <c r="B30" s="48" t="s">
        <v>226</v>
      </c>
      <c r="C30" s="44">
        <v>8183</v>
      </c>
      <c r="D30" s="33" t="s">
        <v>8</v>
      </c>
    </row>
    <row r="31" spans="1:4" ht="15.75">
      <c r="A31" s="47"/>
      <c r="B31" s="48" t="s">
        <v>227</v>
      </c>
      <c r="C31" s="44">
        <v>218</v>
      </c>
      <c r="D31" s="33" t="s">
        <v>8</v>
      </c>
    </row>
    <row r="32" spans="1:4" ht="15.75">
      <c r="A32" s="47"/>
      <c r="B32" s="48" t="s">
        <v>63</v>
      </c>
      <c r="C32" s="44">
        <v>6776.7</v>
      </c>
      <c r="D32" s="33" t="s">
        <v>8</v>
      </c>
    </row>
    <row r="33" spans="1:4" ht="15.75">
      <c r="A33" s="47"/>
      <c r="B33" s="48" t="s">
        <v>81</v>
      </c>
      <c r="C33" s="44">
        <v>3649.27</v>
      </c>
      <c r="D33" s="33" t="s">
        <v>8</v>
      </c>
    </row>
    <row r="34" spans="1:4" ht="15.75">
      <c r="A34" s="47"/>
      <c r="B34" s="48" t="s">
        <v>82</v>
      </c>
      <c r="C34" s="43">
        <v>662.47</v>
      </c>
      <c r="D34" s="33" t="s">
        <v>8</v>
      </c>
    </row>
    <row r="35" spans="1:4" s="61" customFormat="1" ht="15.75" customHeight="1">
      <c r="A35" s="59"/>
      <c r="B35" s="60" t="s">
        <v>258</v>
      </c>
      <c r="C35" s="53">
        <v>2400</v>
      </c>
      <c r="D35" s="56" t="s">
        <v>8</v>
      </c>
    </row>
    <row r="36" spans="1:4" ht="15.75">
      <c r="A36" s="30"/>
      <c r="B36" s="30"/>
      <c r="C36" s="30"/>
      <c r="D36" s="33"/>
    </row>
    <row r="37" spans="1:4" ht="15.75">
      <c r="A37" s="49"/>
      <c r="B37" s="50" t="s">
        <v>152</v>
      </c>
      <c r="C37" s="32">
        <f>C7+C10-C12</f>
        <v>-60072.61</v>
      </c>
      <c r="D37" s="33" t="s">
        <v>8</v>
      </c>
    </row>
    <row r="38" spans="1:4" ht="15.75">
      <c r="A38" s="49"/>
      <c r="B38" s="49"/>
      <c r="C38" s="49" t="s">
        <v>37</v>
      </c>
      <c r="D38" s="33"/>
    </row>
    <row r="39" spans="1:4" ht="29.25" customHeight="1">
      <c r="A39" s="69" t="s">
        <v>153</v>
      </c>
      <c r="B39" s="69"/>
      <c r="C39" s="49">
        <v>37538.9</v>
      </c>
      <c r="D39" s="33" t="s">
        <v>8</v>
      </c>
    </row>
    <row r="40" spans="1:4" ht="15.75">
      <c r="A40" s="6"/>
      <c r="B40" s="6"/>
      <c r="C40" s="6"/>
      <c r="D40" s="6"/>
    </row>
    <row r="41" spans="1:4" ht="15.75">
      <c r="A41" s="6"/>
      <c r="B41" s="6"/>
      <c r="C41" s="6"/>
      <c r="D41" s="6"/>
    </row>
  </sheetData>
  <mergeCells count="7">
    <mergeCell ref="A6:C6"/>
    <mergeCell ref="A8:B8"/>
    <mergeCell ref="A39:B39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C10" sqref="C10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421875" style="0" customWidth="1"/>
    <col min="4" max="4" width="7.4218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4.5" customHeight="1">
      <c r="A5" s="6"/>
      <c r="B5" s="6"/>
      <c r="C5" s="6"/>
      <c r="D5" s="6"/>
    </row>
    <row r="6" spans="1:4" ht="18.75">
      <c r="A6" s="68" t="s">
        <v>100</v>
      </c>
      <c r="B6" s="68"/>
      <c r="C6" s="68"/>
      <c r="D6" s="20"/>
    </row>
    <row r="7" spans="1:4" ht="24.75" customHeight="1">
      <c r="A7" s="30"/>
      <c r="B7" s="51" t="s">
        <v>33</v>
      </c>
      <c r="C7" s="32">
        <v>-14101.47</v>
      </c>
      <c r="D7" s="33" t="s">
        <v>8</v>
      </c>
    </row>
    <row r="8" spans="1:4" ht="15.75">
      <c r="A8" s="70" t="s">
        <v>5</v>
      </c>
      <c r="B8" s="70"/>
      <c r="C8" s="24">
        <v>714.5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82796.26-1918.63+4440.52</f>
        <v>85318.15</v>
      </c>
      <c r="D10" s="33" t="s">
        <v>8</v>
      </c>
    </row>
    <row r="11" spans="1:4" ht="15.75">
      <c r="A11" s="34"/>
      <c r="B11" s="27" t="s">
        <v>9</v>
      </c>
      <c r="C11" s="36">
        <v>60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80058.89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14432.9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2343.58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5505.48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11808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11074.78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8745.12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1986.22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>
        <v>0</v>
      </c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13661.24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SUM(C24:C31)</f>
        <v>10501.57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37"/>
      <c r="B24" s="42" t="s">
        <v>50</v>
      </c>
      <c r="C24" s="43">
        <v>118.87</v>
      </c>
      <c r="D24" s="33" t="s">
        <v>8</v>
      </c>
    </row>
    <row r="25" spans="1:4" ht="15.75">
      <c r="A25" s="37"/>
      <c r="B25" s="42" t="s">
        <v>133</v>
      </c>
      <c r="C25" s="44">
        <v>121</v>
      </c>
      <c r="D25" s="33" t="s">
        <v>8</v>
      </c>
    </row>
    <row r="26" spans="1:4" ht="15.75">
      <c r="A26" s="37"/>
      <c r="B26" s="43" t="s">
        <v>155</v>
      </c>
      <c r="C26" s="46">
        <v>995.38</v>
      </c>
      <c r="D26" s="33" t="s">
        <v>8</v>
      </c>
    </row>
    <row r="27" spans="1:4" ht="15.75">
      <c r="A27" s="37"/>
      <c r="B27" s="48" t="s">
        <v>63</v>
      </c>
      <c r="C27" s="46">
        <v>968.1</v>
      </c>
      <c r="D27" s="33" t="s">
        <v>8</v>
      </c>
    </row>
    <row r="28" spans="1:4" ht="15.75">
      <c r="A28" s="47"/>
      <c r="B28" s="48" t="s">
        <v>76</v>
      </c>
      <c r="C28" s="44">
        <v>468</v>
      </c>
      <c r="D28" s="33" t="s">
        <v>8</v>
      </c>
    </row>
    <row r="29" spans="1:4" ht="15.75">
      <c r="A29" s="47"/>
      <c r="B29" s="48" t="s">
        <v>58</v>
      </c>
      <c r="C29" s="44">
        <v>838</v>
      </c>
      <c r="D29" s="33" t="s">
        <v>8</v>
      </c>
    </row>
    <row r="30" spans="1:4" ht="15.75">
      <c r="A30" s="47"/>
      <c r="B30" s="48" t="s">
        <v>81</v>
      </c>
      <c r="C30" s="44">
        <v>4916.52</v>
      </c>
      <c r="D30" s="33" t="s">
        <v>8</v>
      </c>
    </row>
    <row r="31" spans="1:4" ht="15.75">
      <c r="A31" s="47"/>
      <c r="B31" s="48" t="s">
        <v>82</v>
      </c>
      <c r="C31" s="43">
        <v>2075.7</v>
      </c>
      <c r="D31" s="33" t="s">
        <v>8</v>
      </c>
    </row>
    <row r="32" spans="1:4" ht="15.75">
      <c r="A32" s="47"/>
      <c r="B32" s="48"/>
      <c r="C32" s="23"/>
      <c r="D32" s="33"/>
    </row>
    <row r="33" spans="1:4" ht="15.75">
      <c r="A33" s="49"/>
      <c r="B33" s="50" t="s">
        <v>152</v>
      </c>
      <c r="C33" s="32">
        <f>C7+C10-C12</f>
        <v>-8842.21</v>
      </c>
      <c r="D33" s="33" t="s">
        <v>8</v>
      </c>
    </row>
    <row r="34" spans="1:4" ht="15.75">
      <c r="A34" s="49"/>
      <c r="B34" s="49"/>
      <c r="C34" s="49" t="s">
        <v>37</v>
      </c>
      <c r="D34" s="33"/>
    </row>
    <row r="35" spans="1:4" ht="29.25" customHeight="1">
      <c r="A35" s="69" t="s">
        <v>153</v>
      </c>
      <c r="B35" s="69"/>
      <c r="C35" s="58">
        <v>141971.33</v>
      </c>
      <c r="D35" s="33" t="s">
        <v>8</v>
      </c>
    </row>
    <row r="36" spans="1:4" ht="15.75">
      <c r="A36" s="6"/>
      <c r="B36" s="6"/>
      <c r="C36" s="6"/>
      <c r="D36" s="6"/>
    </row>
    <row r="37" spans="1:4" ht="15.75">
      <c r="A37" s="6"/>
      <c r="B37" s="6"/>
      <c r="C37" s="6"/>
      <c r="D37" s="6"/>
    </row>
  </sheetData>
  <mergeCells count="7">
    <mergeCell ref="A6:C6"/>
    <mergeCell ref="A8:B8"/>
    <mergeCell ref="A35:B35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C11" sqref="C11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421875" style="0" customWidth="1"/>
    <col min="4" max="4" width="7.4218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6" customHeight="1">
      <c r="A5" s="6"/>
      <c r="B5" s="6"/>
      <c r="C5" s="6"/>
      <c r="D5" s="6"/>
    </row>
    <row r="6" spans="1:4" ht="18.75">
      <c r="A6" s="68" t="s">
        <v>101</v>
      </c>
      <c r="B6" s="68"/>
      <c r="C6" s="68"/>
      <c r="D6" s="20"/>
    </row>
    <row r="7" spans="1:4" ht="24" customHeight="1">
      <c r="A7" s="30"/>
      <c r="B7" s="51" t="s">
        <v>33</v>
      </c>
      <c r="C7" s="32">
        <v>9913.38</v>
      </c>
      <c r="D7" s="33" t="s">
        <v>8</v>
      </c>
    </row>
    <row r="8" spans="1:4" ht="15.75">
      <c r="A8" s="70" t="s">
        <v>5</v>
      </c>
      <c r="B8" s="70"/>
      <c r="C8" s="24">
        <v>1117.8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145336.38+22155.4</f>
        <v>167491.78</v>
      </c>
      <c r="D10" s="33" t="s">
        <v>8</v>
      </c>
    </row>
    <row r="11" spans="1:4" ht="15.75">
      <c r="A11" s="34"/>
      <c r="B11" s="27" t="s">
        <v>9</v>
      </c>
      <c r="C11" s="36">
        <v>90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129661.73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22579.56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3666.38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8640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14760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25687.04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13681.88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3107.5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>
        <v>0</v>
      </c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21372.36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SUM(C24:C33)</f>
        <v>16167.01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37"/>
      <c r="B24" s="42" t="s">
        <v>50</v>
      </c>
      <c r="C24" s="43">
        <v>497.49</v>
      </c>
      <c r="D24" s="33" t="s">
        <v>8</v>
      </c>
    </row>
    <row r="25" spans="1:4" ht="15.75">
      <c r="A25" s="37"/>
      <c r="B25" s="42" t="s">
        <v>126</v>
      </c>
      <c r="C25" s="44">
        <v>209</v>
      </c>
      <c r="D25" s="33" t="s">
        <v>8</v>
      </c>
    </row>
    <row r="26" spans="1:4" ht="15.75">
      <c r="A26" s="37"/>
      <c r="B26" s="45" t="s">
        <v>240</v>
      </c>
      <c r="C26" s="46">
        <v>1082</v>
      </c>
      <c r="D26" s="33" t="s">
        <v>8</v>
      </c>
    </row>
    <row r="27" spans="1:4" ht="15.75">
      <c r="A27" s="47"/>
      <c r="B27" s="48" t="s">
        <v>76</v>
      </c>
      <c r="C27" s="44">
        <v>234</v>
      </c>
      <c r="D27" s="33" t="s">
        <v>8</v>
      </c>
    </row>
    <row r="28" spans="1:4" ht="15.75">
      <c r="A28" s="47"/>
      <c r="B28" s="48" t="s">
        <v>58</v>
      </c>
      <c r="C28" s="44">
        <v>1676</v>
      </c>
      <c r="D28" s="33" t="s">
        <v>8</v>
      </c>
    </row>
    <row r="29" spans="1:4" ht="15.75">
      <c r="A29" s="47"/>
      <c r="B29" s="43" t="s">
        <v>155</v>
      </c>
      <c r="C29" s="44">
        <v>995.38</v>
      </c>
      <c r="D29" s="33" t="s">
        <v>8</v>
      </c>
    </row>
    <row r="30" spans="1:4" ht="15.75">
      <c r="A30" s="47"/>
      <c r="B30" s="48" t="s">
        <v>172</v>
      </c>
      <c r="C30" s="44">
        <v>103.5</v>
      </c>
      <c r="D30" s="33" t="s">
        <v>8</v>
      </c>
    </row>
    <row r="31" spans="1:4" ht="15.75">
      <c r="A31" s="47"/>
      <c r="B31" s="48" t="s">
        <v>81</v>
      </c>
      <c r="C31" s="44">
        <v>6374.32</v>
      </c>
      <c r="D31" s="33" t="s">
        <v>8</v>
      </c>
    </row>
    <row r="32" spans="1:4" ht="17.25" customHeight="1">
      <c r="A32" s="47"/>
      <c r="B32" s="48" t="s">
        <v>82</v>
      </c>
      <c r="C32" s="43">
        <v>2252.37</v>
      </c>
      <c r="D32" s="33" t="s">
        <v>8</v>
      </c>
    </row>
    <row r="33" spans="1:4" ht="15.75" customHeight="1">
      <c r="A33" s="47"/>
      <c r="B33" s="48" t="s">
        <v>118</v>
      </c>
      <c r="C33" s="43">
        <v>2742.95</v>
      </c>
      <c r="D33" s="33" t="s">
        <v>8</v>
      </c>
    </row>
    <row r="34" spans="1:4" ht="15.75">
      <c r="A34" s="47"/>
      <c r="B34" s="48"/>
      <c r="C34" s="23"/>
      <c r="D34" s="33"/>
    </row>
    <row r="35" spans="1:4" ht="15.75">
      <c r="A35" s="49"/>
      <c r="B35" s="50" t="s">
        <v>152</v>
      </c>
      <c r="C35" s="32">
        <f>C7+C10-C12</f>
        <v>47743.43</v>
      </c>
      <c r="D35" s="33" t="s">
        <v>8</v>
      </c>
    </row>
    <row r="36" spans="1:4" ht="15.75">
      <c r="A36" s="49"/>
      <c r="B36" s="49"/>
      <c r="C36" s="49" t="s">
        <v>37</v>
      </c>
      <c r="D36" s="33"/>
    </row>
    <row r="37" spans="1:4" ht="31.5" customHeight="1">
      <c r="A37" s="69" t="s">
        <v>153</v>
      </c>
      <c r="B37" s="69"/>
      <c r="C37" s="49">
        <v>9463.49</v>
      </c>
      <c r="D37" s="33" t="s">
        <v>8</v>
      </c>
    </row>
    <row r="38" spans="1:4" ht="15.75">
      <c r="A38" s="6"/>
      <c r="B38" s="6"/>
      <c r="C38" s="6"/>
      <c r="D38" s="6"/>
    </row>
    <row r="39" spans="1:4" ht="15.75">
      <c r="A39" s="6"/>
      <c r="B39" s="6"/>
      <c r="C39" s="6"/>
      <c r="D39" s="6"/>
    </row>
  </sheetData>
  <mergeCells count="7">
    <mergeCell ref="A6:C6"/>
    <mergeCell ref="A8:B8"/>
    <mergeCell ref="A37:B37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4" sqref="A4:C4"/>
    </sheetView>
  </sheetViews>
  <sheetFormatPr defaultColWidth="9.140625" defaultRowHeight="12.75"/>
  <cols>
    <col min="1" max="1" width="5.57421875" style="0" bestFit="1" customWidth="1"/>
    <col min="2" max="2" width="59.140625" style="0" customWidth="1"/>
    <col min="3" max="3" width="14.00390625" style="0" customWidth="1"/>
    <col min="4" max="4" width="8.28125" style="0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7.5" customHeight="1">
      <c r="A5" s="6"/>
      <c r="B5" s="6"/>
      <c r="C5" s="6"/>
      <c r="D5" s="6"/>
    </row>
    <row r="6" spans="1:4" ht="18.75">
      <c r="A6" s="68" t="s">
        <v>102</v>
      </c>
      <c r="B6" s="68"/>
      <c r="C6" s="68"/>
      <c r="D6" s="20"/>
    </row>
    <row r="7" spans="1:4" ht="27" customHeight="1">
      <c r="A7" s="30"/>
      <c r="B7" s="51" t="s">
        <v>33</v>
      </c>
      <c r="C7" s="32">
        <v>-2486.36</v>
      </c>
      <c r="D7" s="33" t="s">
        <v>8</v>
      </c>
    </row>
    <row r="8" spans="1:4" ht="15.75">
      <c r="A8" s="70" t="s">
        <v>5</v>
      </c>
      <c r="B8" s="70"/>
      <c r="C8" s="24">
        <v>581.89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67429.44-3598.88</f>
        <v>63830.56</v>
      </c>
      <c r="D10" s="33" t="s">
        <v>8</v>
      </c>
    </row>
    <row r="11" spans="1:4" ht="15.75">
      <c r="A11" s="34"/>
      <c r="B11" s="27" t="s">
        <v>9</v>
      </c>
      <c r="C11" s="36">
        <v>73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80168.35</v>
      </c>
      <c r="D12" s="33" t="s">
        <v>8</v>
      </c>
    </row>
    <row r="13" spans="1:4" ht="15.75">
      <c r="A13" s="37" t="s">
        <v>23</v>
      </c>
      <c r="B13" s="27" t="s">
        <v>12</v>
      </c>
      <c r="C13" s="38">
        <v>11754.14</v>
      </c>
      <c r="D13" s="33" t="s">
        <v>8</v>
      </c>
    </row>
    <row r="14" spans="1:4" ht="21" customHeight="1">
      <c r="A14" s="37" t="s">
        <v>24</v>
      </c>
      <c r="B14" s="27" t="s">
        <v>13</v>
      </c>
      <c r="C14" s="38">
        <v>1908.6</v>
      </c>
      <c r="D14" s="33" t="s">
        <v>8</v>
      </c>
    </row>
    <row r="15" spans="1:4" ht="15.75">
      <c r="A15" s="37" t="s">
        <v>25</v>
      </c>
      <c r="B15" s="27" t="s">
        <v>14</v>
      </c>
      <c r="C15" s="38">
        <v>0</v>
      </c>
      <c r="D15" s="33" t="s">
        <v>8</v>
      </c>
    </row>
    <row r="16" spans="1:4" ht="15.75">
      <c r="A16" s="37" t="s">
        <v>26</v>
      </c>
      <c r="B16" s="27" t="s">
        <v>0</v>
      </c>
      <c r="C16" s="38">
        <v>8014.68</v>
      </c>
      <c r="D16" s="33" t="s">
        <v>8</v>
      </c>
    </row>
    <row r="17" spans="1:4" ht="31.5">
      <c r="A17" s="39" t="s">
        <v>27</v>
      </c>
      <c r="B17" s="27" t="s">
        <v>15</v>
      </c>
      <c r="C17" s="38">
        <v>9019.28</v>
      </c>
      <c r="D17" s="33" t="s">
        <v>8</v>
      </c>
    </row>
    <row r="18" spans="1:4" ht="15.75">
      <c r="A18" s="39" t="s">
        <v>28</v>
      </c>
      <c r="B18" s="27" t="s">
        <v>16</v>
      </c>
      <c r="C18" s="38">
        <v>7119.74</v>
      </c>
      <c r="D18" s="33" t="s">
        <v>8</v>
      </c>
    </row>
    <row r="19" spans="1:4" ht="31.5">
      <c r="A19" s="39" t="s">
        <v>29</v>
      </c>
      <c r="B19" s="27" t="s">
        <v>17</v>
      </c>
      <c r="C19" s="38">
        <v>1617.72</v>
      </c>
      <c r="D19" s="33" t="s">
        <v>8</v>
      </c>
    </row>
    <row r="20" spans="1:4" ht="15.75">
      <c r="A20" s="37" t="s">
        <v>30</v>
      </c>
      <c r="B20" s="27" t="s">
        <v>21</v>
      </c>
      <c r="C20" s="38">
        <v>0</v>
      </c>
      <c r="D20" s="33" t="s">
        <v>8</v>
      </c>
    </row>
    <row r="21" spans="1:4" ht="15.75">
      <c r="A21" s="37" t="s">
        <v>31</v>
      </c>
      <c r="B21" s="27" t="s">
        <v>18</v>
      </c>
      <c r="C21" s="38">
        <v>11125.7</v>
      </c>
      <c r="D21" s="33" t="s">
        <v>8</v>
      </c>
    </row>
    <row r="22" spans="1:4" ht="15.75">
      <c r="A22" s="37" t="s">
        <v>32</v>
      </c>
      <c r="B22" s="27" t="s">
        <v>19</v>
      </c>
      <c r="C22" s="40">
        <f>SUM(C24:C34)</f>
        <v>29608.49</v>
      </c>
      <c r="D22" s="33" t="s">
        <v>8</v>
      </c>
    </row>
    <row r="23" spans="1:4" ht="15.75">
      <c r="A23" s="37"/>
      <c r="B23" s="41" t="s">
        <v>22</v>
      </c>
      <c r="C23" s="30"/>
      <c r="D23" s="33"/>
    </row>
    <row r="24" spans="1:4" ht="15.75">
      <c r="A24" s="37"/>
      <c r="B24" s="42" t="s">
        <v>50</v>
      </c>
      <c r="C24" s="43">
        <v>492.96</v>
      </c>
      <c r="D24" s="33" t="s">
        <v>8</v>
      </c>
    </row>
    <row r="25" spans="1:4" ht="15.75">
      <c r="A25" s="37"/>
      <c r="B25" s="42" t="s">
        <v>228</v>
      </c>
      <c r="C25" s="44">
        <v>13536</v>
      </c>
      <c r="D25" s="33" t="s">
        <v>8</v>
      </c>
    </row>
    <row r="26" spans="1:4" ht="15.75">
      <c r="A26" s="37"/>
      <c r="B26" s="42" t="s">
        <v>62</v>
      </c>
      <c r="C26" s="44">
        <v>114</v>
      </c>
      <c r="D26" s="33" t="s">
        <v>8</v>
      </c>
    </row>
    <row r="27" spans="1:4" ht="15.75">
      <c r="A27" s="37"/>
      <c r="B27" s="42" t="s">
        <v>229</v>
      </c>
      <c r="C27" s="44">
        <v>872</v>
      </c>
      <c r="D27" s="33" t="s">
        <v>8</v>
      </c>
    </row>
    <row r="28" spans="1:4" ht="15.75">
      <c r="A28" s="37"/>
      <c r="B28" s="42" t="s">
        <v>230</v>
      </c>
      <c r="C28" s="44">
        <v>436</v>
      </c>
      <c r="D28" s="33" t="s">
        <v>8</v>
      </c>
    </row>
    <row r="29" spans="1:4" ht="15.75">
      <c r="A29" s="37"/>
      <c r="B29" s="43" t="s">
        <v>155</v>
      </c>
      <c r="C29" s="46">
        <v>995.38</v>
      </c>
      <c r="D29" s="33" t="s">
        <v>8</v>
      </c>
    </row>
    <row r="30" spans="1:4" ht="15.75">
      <c r="A30" s="37"/>
      <c r="B30" s="45" t="s">
        <v>200</v>
      </c>
      <c r="C30" s="46">
        <v>5180</v>
      </c>
      <c r="D30" s="33" t="s">
        <v>8</v>
      </c>
    </row>
    <row r="31" spans="1:4" ht="15.75">
      <c r="A31" s="47"/>
      <c r="B31" s="48" t="s">
        <v>58</v>
      </c>
      <c r="C31" s="44">
        <v>838</v>
      </c>
      <c r="D31" s="33" t="s">
        <v>8</v>
      </c>
    </row>
    <row r="32" spans="1:4" ht="15.75">
      <c r="A32" s="47"/>
      <c r="B32" s="48" t="s">
        <v>48</v>
      </c>
      <c r="C32" s="44">
        <v>827.25</v>
      </c>
      <c r="D32" s="33" t="s">
        <v>8</v>
      </c>
    </row>
    <row r="33" spans="1:4" ht="15.75">
      <c r="A33" s="47"/>
      <c r="B33" s="48" t="s">
        <v>81</v>
      </c>
      <c r="C33" s="44">
        <v>5345.28</v>
      </c>
      <c r="D33" s="33" t="s">
        <v>8</v>
      </c>
    </row>
    <row r="34" spans="1:4" ht="15.75">
      <c r="A34" s="47"/>
      <c r="B34" s="48" t="s">
        <v>82</v>
      </c>
      <c r="C34" s="43">
        <v>971.62</v>
      </c>
      <c r="D34" s="33" t="s">
        <v>8</v>
      </c>
    </row>
    <row r="35" spans="1:4" ht="15.75">
      <c r="A35" s="30"/>
      <c r="B35" s="30"/>
      <c r="C35" s="30"/>
      <c r="D35" s="33"/>
    </row>
    <row r="36" spans="1:4" ht="15.75">
      <c r="A36" s="49"/>
      <c r="B36" s="50" t="s">
        <v>152</v>
      </c>
      <c r="C36" s="32">
        <f>C7+C10-C12</f>
        <v>-18824.15</v>
      </c>
      <c r="D36" s="33" t="s">
        <v>8</v>
      </c>
    </row>
    <row r="37" spans="1:4" ht="15.75">
      <c r="A37" s="49"/>
      <c r="B37" s="49"/>
      <c r="C37" s="49" t="s">
        <v>37</v>
      </c>
      <c r="D37" s="33"/>
    </row>
    <row r="38" spans="1:4" ht="32.25" customHeight="1">
      <c r="A38" s="69" t="s">
        <v>153</v>
      </c>
      <c r="B38" s="69"/>
      <c r="C38" s="49">
        <v>43748.31</v>
      </c>
      <c r="D38" s="33" t="s">
        <v>8</v>
      </c>
    </row>
    <row r="39" spans="1:4" ht="15.75">
      <c r="A39" s="6"/>
      <c r="B39" s="6"/>
      <c r="C39" s="6"/>
      <c r="D39" s="6"/>
    </row>
    <row r="40" spans="1:4" ht="15.75">
      <c r="A40" s="6"/>
      <c r="B40" s="6"/>
      <c r="C40" s="6"/>
      <c r="D40" s="6"/>
    </row>
  </sheetData>
  <mergeCells count="7">
    <mergeCell ref="A6:C6"/>
    <mergeCell ref="A8:B8"/>
    <mergeCell ref="A38:B38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0">
      <selection activeCell="C11" sqref="C11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00390625" style="0" customWidth="1"/>
    <col min="4" max="4" width="7.14062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8.25" customHeight="1">
      <c r="A5" s="6"/>
      <c r="B5" s="6"/>
      <c r="C5" s="6"/>
      <c r="D5" s="6"/>
    </row>
    <row r="6" spans="1:4" ht="18.75">
      <c r="A6" s="68" t="s">
        <v>103</v>
      </c>
      <c r="B6" s="68"/>
      <c r="C6" s="68"/>
      <c r="D6" s="20"/>
    </row>
    <row r="7" spans="1:4" ht="27" customHeight="1">
      <c r="A7" s="30"/>
      <c r="B7" s="51" t="s">
        <v>33</v>
      </c>
      <c r="C7" s="32">
        <v>7821.3</v>
      </c>
      <c r="D7" s="33" t="s">
        <v>8</v>
      </c>
    </row>
    <row r="8" spans="1:4" ht="15.75">
      <c r="A8" s="70" t="s">
        <v>5</v>
      </c>
      <c r="B8" s="70"/>
      <c r="C8" s="24">
        <v>782.1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101688.64-4487.41+23638.6</f>
        <v>120839.83</v>
      </c>
      <c r="D10" s="33" t="s">
        <v>8</v>
      </c>
    </row>
    <row r="11" spans="1:4" ht="15.75">
      <c r="A11" s="34"/>
      <c r="B11" s="27" t="s">
        <v>9</v>
      </c>
      <c r="C11" s="36">
        <v>79.3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97339.83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15798.42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2565.32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f>0</f>
        <v>0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12191.76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17628.54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9572.92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2174.24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>
        <v>0</v>
      </c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14953.74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SUM(C24:C33)</f>
        <v>22454.89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37"/>
      <c r="B24" s="42" t="s">
        <v>50</v>
      </c>
      <c r="C24" s="43">
        <v>508.95</v>
      </c>
      <c r="D24" s="33" t="s">
        <v>8</v>
      </c>
    </row>
    <row r="25" spans="1:4" ht="15.75">
      <c r="A25" s="37"/>
      <c r="B25" s="45" t="s">
        <v>241</v>
      </c>
      <c r="C25" s="46">
        <v>8558</v>
      </c>
      <c r="D25" s="33" t="s">
        <v>8</v>
      </c>
    </row>
    <row r="26" spans="1:4" ht="15.75">
      <c r="A26" s="37"/>
      <c r="B26" s="45" t="s">
        <v>244</v>
      </c>
      <c r="C26" s="46">
        <v>218</v>
      </c>
      <c r="D26" s="33" t="s">
        <v>8</v>
      </c>
    </row>
    <row r="27" spans="1:4" ht="15.75">
      <c r="A27" s="47"/>
      <c r="B27" s="48" t="s">
        <v>242</v>
      </c>
      <c r="C27" s="44">
        <v>905</v>
      </c>
      <c r="D27" s="33" t="s">
        <v>8</v>
      </c>
    </row>
    <row r="28" spans="1:4" ht="15.75">
      <c r="A28" s="47"/>
      <c r="B28" s="48" t="s">
        <v>58</v>
      </c>
      <c r="C28" s="44">
        <v>838</v>
      </c>
      <c r="D28" s="33" t="s">
        <v>8</v>
      </c>
    </row>
    <row r="29" spans="1:4" ht="15.75">
      <c r="A29" s="47"/>
      <c r="B29" s="48" t="s">
        <v>81</v>
      </c>
      <c r="C29" s="44">
        <v>5974.14</v>
      </c>
      <c r="D29" s="33" t="s">
        <v>8</v>
      </c>
    </row>
    <row r="30" spans="1:4" ht="15.75">
      <c r="A30" s="47"/>
      <c r="B30" s="48" t="s">
        <v>82</v>
      </c>
      <c r="C30" s="43">
        <v>1457.42</v>
      </c>
      <c r="D30" s="33" t="s">
        <v>8</v>
      </c>
    </row>
    <row r="31" spans="1:4" ht="15.75">
      <c r="A31" s="47"/>
      <c r="B31" s="48" t="s">
        <v>243</v>
      </c>
      <c r="C31" s="44">
        <v>1090</v>
      </c>
      <c r="D31" s="33" t="s">
        <v>8</v>
      </c>
    </row>
    <row r="32" spans="1:4" ht="15.75">
      <c r="A32" s="47"/>
      <c r="B32" s="43" t="s">
        <v>155</v>
      </c>
      <c r="C32" s="43">
        <v>995.38</v>
      </c>
      <c r="D32" s="33" t="s">
        <v>8</v>
      </c>
    </row>
    <row r="33" spans="1:4" ht="15.75">
      <c r="A33" s="47"/>
      <c r="B33" s="48" t="s">
        <v>118</v>
      </c>
      <c r="C33" s="44">
        <f>732.62+1177.38</f>
        <v>1910</v>
      </c>
      <c r="D33" s="33" t="s">
        <v>8</v>
      </c>
    </row>
    <row r="34" spans="1:4" ht="15.75">
      <c r="A34" s="30"/>
      <c r="B34" s="30"/>
      <c r="C34" s="30"/>
      <c r="D34" s="33"/>
    </row>
    <row r="35" spans="1:4" ht="15.75">
      <c r="A35" s="49"/>
      <c r="B35" s="50" t="s">
        <v>152</v>
      </c>
      <c r="C35" s="32">
        <f>C7+C10-C12</f>
        <v>31321.3</v>
      </c>
      <c r="D35" s="33" t="s">
        <v>8</v>
      </c>
    </row>
    <row r="36" spans="1:4" ht="15.75">
      <c r="A36" s="49"/>
      <c r="B36" s="49"/>
      <c r="C36" s="49" t="s">
        <v>37</v>
      </c>
      <c r="D36" s="33"/>
    </row>
    <row r="37" spans="1:4" ht="32.25" customHeight="1">
      <c r="A37" s="69" t="s">
        <v>153</v>
      </c>
      <c r="B37" s="69"/>
      <c r="C37" s="49">
        <v>71683.66</v>
      </c>
      <c r="D37" s="33" t="s">
        <v>8</v>
      </c>
    </row>
    <row r="38" spans="1:4" ht="15.75">
      <c r="A38" s="6"/>
      <c r="B38" s="6"/>
      <c r="C38" s="6"/>
      <c r="D38" s="6"/>
    </row>
    <row r="39" spans="1:4" ht="15.75">
      <c r="A39" s="6"/>
      <c r="B39" s="6"/>
      <c r="C39" s="6"/>
      <c r="D39" s="6"/>
    </row>
  </sheetData>
  <mergeCells count="7">
    <mergeCell ref="A6:C6"/>
    <mergeCell ref="A8:B8"/>
    <mergeCell ref="A37:B37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C11" sqref="C11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57421875" style="0" customWidth="1"/>
    <col min="4" max="4" width="7.2812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15.75">
      <c r="A5" s="6"/>
      <c r="B5" s="6"/>
      <c r="C5" s="6"/>
      <c r="D5" s="6"/>
    </row>
    <row r="6" spans="1:4" ht="18.75">
      <c r="A6" s="68" t="s">
        <v>104</v>
      </c>
      <c r="B6" s="68"/>
      <c r="C6" s="68"/>
      <c r="D6" s="20"/>
    </row>
    <row r="7" spans="1:4" ht="25.5" customHeight="1">
      <c r="A7" s="30"/>
      <c r="B7" s="51" t="s">
        <v>33</v>
      </c>
      <c r="C7" s="32">
        <v>-21491.16</v>
      </c>
      <c r="D7" s="33" t="s">
        <v>8</v>
      </c>
    </row>
    <row r="8" spans="1:4" ht="15.75">
      <c r="A8" s="70" t="s">
        <v>5</v>
      </c>
      <c r="B8" s="70"/>
      <c r="C8" s="24">
        <v>506.7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58716.4-3133.11+8354.94</f>
        <v>63938.23</v>
      </c>
      <c r="D10" s="33" t="s">
        <v>8</v>
      </c>
    </row>
    <row r="11" spans="1:4" ht="15.75">
      <c r="A11" s="34"/>
      <c r="B11" s="27" t="s">
        <v>9</v>
      </c>
      <c r="C11" s="36">
        <v>81.1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62616.52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10235.34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1661.96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0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7876.8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7853.86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6199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1408.7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>
        <v>0</v>
      </c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9688.08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SUM(C24:C31)</f>
        <v>17692.78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37"/>
      <c r="B24" s="42" t="s">
        <v>50</v>
      </c>
      <c r="C24" s="43">
        <v>414.82</v>
      </c>
      <c r="D24" s="33" t="s">
        <v>8</v>
      </c>
    </row>
    <row r="25" spans="1:4" ht="15.75">
      <c r="A25" s="37"/>
      <c r="B25" s="45" t="s">
        <v>231</v>
      </c>
      <c r="C25" s="46">
        <v>9971</v>
      </c>
      <c r="D25" s="33" t="s">
        <v>8</v>
      </c>
    </row>
    <row r="26" spans="1:4" ht="15.75">
      <c r="A26" s="47"/>
      <c r="B26" s="48" t="s">
        <v>58</v>
      </c>
      <c r="C26" s="44">
        <v>414.82</v>
      </c>
      <c r="D26" s="33" t="s">
        <v>8</v>
      </c>
    </row>
    <row r="27" spans="1:4" ht="15.75">
      <c r="A27" s="47"/>
      <c r="B27" s="48" t="s">
        <v>81</v>
      </c>
      <c r="C27" s="44">
        <v>4430.58</v>
      </c>
      <c r="D27" s="33" t="s">
        <v>8</v>
      </c>
    </row>
    <row r="28" spans="1:4" ht="15.75">
      <c r="A28" s="47"/>
      <c r="B28" s="48" t="s">
        <v>82</v>
      </c>
      <c r="C28" s="43">
        <v>971.62</v>
      </c>
      <c r="D28" s="33" t="s">
        <v>8</v>
      </c>
    </row>
    <row r="29" spans="1:4" ht="15.75">
      <c r="A29" s="47"/>
      <c r="B29" s="48" t="s">
        <v>51</v>
      </c>
      <c r="C29" s="44">
        <v>165</v>
      </c>
      <c r="D29" s="33" t="s">
        <v>8</v>
      </c>
    </row>
    <row r="30" spans="1:4" ht="15.75">
      <c r="A30" s="47"/>
      <c r="B30" s="43" t="s">
        <v>155</v>
      </c>
      <c r="C30" s="46">
        <v>497.69</v>
      </c>
      <c r="D30" s="33" t="s">
        <v>8</v>
      </c>
    </row>
    <row r="31" spans="1:4" ht="15" customHeight="1">
      <c r="A31" s="47"/>
      <c r="B31" s="48" t="s">
        <v>48</v>
      </c>
      <c r="C31" s="43">
        <v>827.25</v>
      </c>
      <c r="D31" s="33" t="s">
        <v>8</v>
      </c>
    </row>
    <row r="32" spans="1:4" ht="15.75">
      <c r="A32" s="30"/>
      <c r="B32" s="30"/>
      <c r="C32" s="30"/>
      <c r="D32" s="33"/>
    </row>
    <row r="33" spans="1:4" ht="15.75">
      <c r="A33" s="49"/>
      <c r="B33" s="50" t="s">
        <v>152</v>
      </c>
      <c r="C33" s="32">
        <f>C7+C10-C12</f>
        <v>-20169.45</v>
      </c>
      <c r="D33" s="33" t="s">
        <v>8</v>
      </c>
    </row>
    <row r="34" spans="1:4" ht="15.75">
      <c r="A34" s="49"/>
      <c r="B34" s="49"/>
      <c r="C34" s="49" t="s">
        <v>37</v>
      </c>
      <c r="D34" s="33"/>
    </row>
    <row r="35" spans="1:4" ht="34.5" customHeight="1">
      <c r="A35" s="69" t="s">
        <v>153</v>
      </c>
      <c r="B35" s="69"/>
      <c r="C35" s="49">
        <v>34560.25</v>
      </c>
      <c r="D35" s="33" t="s">
        <v>8</v>
      </c>
    </row>
    <row r="36" spans="1:4" ht="15.75">
      <c r="A36" s="6"/>
      <c r="B36" s="6"/>
      <c r="C36" s="6"/>
      <c r="D36" s="6"/>
    </row>
    <row r="37" spans="1:4" ht="15.75">
      <c r="A37" s="6"/>
      <c r="B37" s="6"/>
      <c r="C37" s="6"/>
      <c r="D37" s="6"/>
    </row>
  </sheetData>
  <mergeCells count="7">
    <mergeCell ref="A6:C6"/>
    <mergeCell ref="A8:B8"/>
    <mergeCell ref="A35:B35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C11" sqref="C11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28125" style="0" customWidth="1"/>
    <col min="4" max="4" width="6.574218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7.5" customHeight="1">
      <c r="A5" s="6"/>
      <c r="B5" s="6"/>
      <c r="C5" s="6"/>
      <c r="D5" s="6"/>
    </row>
    <row r="6" spans="1:4" ht="18.75">
      <c r="A6" s="68" t="s">
        <v>105</v>
      </c>
      <c r="B6" s="68"/>
      <c r="C6" s="68"/>
      <c r="D6" s="20"/>
    </row>
    <row r="7" spans="1:4" ht="27" customHeight="1">
      <c r="A7" s="30"/>
      <c r="B7" s="51" t="s">
        <v>33</v>
      </c>
      <c r="C7" s="32">
        <v>-10287.52</v>
      </c>
      <c r="D7" s="33" t="s">
        <v>8</v>
      </c>
    </row>
    <row r="8" spans="1:4" ht="15.75">
      <c r="A8" s="70" t="s">
        <v>5</v>
      </c>
      <c r="B8" s="70"/>
      <c r="C8" s="24">
        <v>276.7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32064-1710.06+35494.04</f>
        <v>65847.98</v>
      </c>
      <c r="D10" s="33" t="s">
        <v>8</v>
      </c>
    </row>
    <row r="11" spans="1:4" ht="15.75">
      <c r="A11" s="34"/>
      <c r="B11" s="27" t="s">
        <v>9</v>
      </c>
      <c r="C11" s="36">
        <v>78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47456.64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5589.34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907.56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0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3660.48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4288.86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3384.4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769.3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>
        <v>0</v>
      </c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5290.48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SUM(C24:C33)</f>
        <v>23566.22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37"/>
      <c r="B24" s="42" t="s">
        <v>50</v>
      </c>
      <c r="C24" s="43">
        <v>436.54</v>
      </c>
      <c r="D24" s="33" t="s">
        <v>8</v>
      </c>
    </row>
    <row r="25" spans="1:4" ht="15.75">
      <c r="A25" s="37"/>
      <c r="B25" s="48" t="s">
        <v>58</v>
      </c>
      <c r="C25" s="44">
        <v>838</v>
      </c>
      <c r="D25" s="33" t="s">
        <v>8</v>
      </c>
    </row>
    <row r="26" spans="1:4" ht="15.75">
      <c r="A26" s="37"/>
      <c r="B26" s="48" t="s">
        <v>232</v>
      </c>
      <c r="C26" s="44">
        <v>4765</v>
      </c>
      <c r="D26" s="33" t="s">
        <v>8</v>
      </c>
    </row>
    <row r="27" spans="1:4" ht="15.75">
      <c r="A27" s="37"/>
      <c r="B27" s="48" t="s">
        <v>233</v>
      </c>
      <c r="C27" s="43">
        <v>12100</v>
      </c>
      <c r="D27" s="33" t="s">
        <v>8</v>
      </c>
    </row>
    <row r="28" spans="1:4" ht="15.75" customHeight="1">
      <c r="A28" s="47"/>
      <c r="B28" s="48" t="s">
        <v>234</v>
      </c>
      <c r="C28" s="44">
        <v>327</v>
      </c>
      <c r="D28" s="33" t="s">
        <v>8</v>
      </c>
    </row>
    <row r="29" spans="1:4" ht="15.75">
      <c r="A29" s="47"/>
      <c r="B29" s="48" t="s">
        <v>235</v>
      </c>
      <c r="C29" s="44">
        <v>130.8</v>
      </c>
      <c r="D29" s="33" t="s">
        <v>8</v>
      </c>
    </row>
    <row r="30" spans="1:4" ht="15.75">
      <c r="A30" s="47"/>
      <c r="B30" s="43" t="s">
        <v>155</v>
      </c>
      <c r="C30" s="44">
        <v>497.69</v>
      </c>
      <c r="D30" s="33" t="s">
        <v>8</v>
      </c>
    </row>
    <row r="31" spans="1:4" ht="15.75">
      <c r="A31" s="47"/>
      <c r="B31" s="48" t="s">
        <v>172</v>
      </c>
      <c r="C31" s="44">
        <v>126.5</v>
      </c>
      <c r="D31" s="33" t="s">
        <v>8</v>
      </c>
    </row>
    <row r="32" spans="1:4" ht="15.75">
      <c r="A32" s="47"/>
      <c r="B32" s="48" t="s">
        <v>81</v>
      </c>
      <c r="C32" s="44">
        <v>3858.89</v>
      </c>
      <c r="D32" s="33" t="s">
        <v>8</v>
      </c>
    </row>
    <row r="33" spans="1:4" ht="15.75">
      <c r="A33" s="47"/>
      <c r="B33" s="48" t="s">
        <v>82</v>
      </c>
      <c r="C33" s="44">
        <v>485.8</v>
      </c>
      <c r="D33" s="33" t="s">
        <v>8</v>
      </c>
    </row>
    <row r="34" spans="1:4" ht="15.75">
      <c r="A34" s="30"/>
      <c r="B34" s="30"/>
      <c r="C34" s="30"/>
      <c r="D34" s="33"/>
    </row>
    <row r="35" spans="1:4" ht="15.75">
      <c r="A35" s="49"/>
      <c r="B35" s="50" t="s">
        <v>152</v>
      </c>
      <c r="C35" s="32">
        <f>C10-C12</f>
        <v>18391.34</v>
      </c>
      <c r="D35" s="33" t="s">
        <v>8</v>
      </c>
    </row>
    <row r="36" spans="1:4" ht="15.75">
      <c r="A36" s="49"/>
      <c r="B36" s="49"/>
      <c r="C36" s="49" t="s">
        <v>37</v>
      </c>
      <c r="D36" s="33"/>
    </row>
    <row r="37" spans="1:4" ht="32.25" customHeight="1">
      <c r="A37" s="69" t="s">
        <v>153</v>
      </c>
      <c r="B37" s="69"/>
      <c r="C37" s="49">
        <v>4622.48</v>
      </c>
      <c r="D37" s="33" t="s">
        <v>8</v>
      </c>
    </row>
    <row r="38" spans="1:4" ht="15.75">
      <c r="A38" s="6"/>
      <c r="B38" s="6"/>
      <c r="C38" s="6"/>
      <c r="D38" s="6"/>
    </row>
    <row r="39" spans="1:4" ht="15.75">
      <c r="A39" s="6"/>
      <c r="B39" s="6"/>
      <c r="C39" s="6"/>
      <c r="D39" s="6"/>
    </row>
  </sheetData>
  <mergeCells count="7">
    <mergeCell ref="A6:C6"/>
    <mergeCell ref="A8:B8"/>
    <mergeCell ref="A37:B37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140625" style="0" customWidth="1"/>
    <col min="4" max="4" width="7.2812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6.75" customHeight="1">
      <c r="A5" s="6"/>
      <c r="B5" s="6"/>
      <c r="C5" s="6"/>
      <c r="D5" s="6"/>
    </row>
    <row r="6" spans="1:4" ht="18.75">
      <c r="A6" s="68" t="s">
        <v>106</v>
      </c>
      <c r="B6" s="68"/>
      <c r="C6" s="68"/>
      <c r="D6" s="20"/>
    </row>
    <row r="7" spans="1:4" ht="24.75" customHeight="1">
      <c r="A7" s="30"/>
      <c r="B7" s="51" t="s">
        <v>33</v>
      </c>
      <c r="C7" s="32">
        <v>1038.24</v>
      </c>
      <c r="D7" s="33" t="s">
        <v>8</v>
      </c>
    </row>
    <row r="8" spans="1:4" ht="15.75">
      <c r="A8" s="70" t="s">
        <v>5</v>
      </c>
      <c r="B8" s="70"/>
      <c r="C8" s="24">
        <v>538.9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62447.74-3332.2+31636.92</f>
        <v>90752.46</v>
      </c>
      <c r="D10" s="33" t="s">
        <v>8</v>
      </c>
    </row>
    <row r="11" spans="1:4" ht="15.75">
      <c r="A11" s="34"/>
      <c r="B11" s="27" t="s">
        <v>9</v>
      </c>
      <c r="C11" s="36">
        <v>82.9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63456.53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10885.78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1767.56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0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7099.56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8352.96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6597.74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1498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>
        <v>0</v>
      </c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10303.78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SUM(C24:C33)</f>
        <v>16951.15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37"/>
      <c r="B24" s="42" t="s">
        <v>50</v>
      </c>
      <c r="C24" s="43">
        <v>653.46</v>
      </c>
      <c r="D24" s="33" t="s">
        <v>8</v>
      </c>
    </row>
    <row r="25" spans="1:4" ht="15.75">
      <c r="A25" s="37"/>
      <c r="B25" s="42" t="s">
        <v>88</v>
      </c>
      <c r="C25" s="44">
        <v>7033</v>
      </c>
      <c r="D25" s="33" t="s">
        <v>8</v>
      </c>
    </row>
    <row r="26" spans="1:4" ht="15.75">
      <c r="A26" s="37"/>
      <c r="B26" s="42" t="s">
        <v>236</v>
      </c>
      <c r="C26" s="44">
        <v>218</v>
      </c>
      <c r="D26" s="33" t="s">
        <v>8</v>
      </c>
    </row>
    <row r="27" spans="1:4" ht="15.75">
      <c r="A27" s="37"/>
      <c r="B27" s="48" t="s">
        <v>58</v>
      </c>
      <c r="C27" s="44">
        <v>838</v>
      </c>
      <c r="D27" s="33" t="s">
        <v>8</v>
      </c>
    </row>
    <row r="28" spans="1:4" ht="15.75">
      <c r="A28" s="37"/>
      <c r="B28" s="42" t="s">
        <v>52</v>
      </c>
      <c r="C28" s="44">
        <v>905</v>
      </c>
      <c r="D28" s="33" t="s">
        <v>8</v>
      </c>
    </row>
    <row r="29" spans="1:4" ht="15.75">
      <c r="A29" s="37"/>
      <c r="B29" s="43" t="s">
        <v>155</v>
      </c>
      <c r="C29" s="44">
        <v>995.38</v>
      </c>
      <c r="D29" s="33" t="s">
        <v>8</v>
      </c>
    </row>
    <row r="30" spans="1:4" ht="15.75">
      <c r="A30" s="47"/>
      <c r="B30" s="48" t="s">
        <v>172</v>
      </c>
      <c r="C30" s="44">
        <v>126.5</v>
      </c>
      <c r="D30" s="33" t="s">
        <v>8</v>
      </c>
    </row>
    <row r="31" spans="1:4" ht="15.75">
      <c r="A31" s="47"/>
      <c r="B31" s="48" t="s">
        <v>81</v>
      </c>
      <c r="C31" s="44">
        <v>4382.94</v>
      </c>
      <c r="D31" s="33" t="s">
        <v>8</v>
      </c>
    </row>
    <row r="32" spans="1:4" ht="15.75">
      <c r="A32" s="47"/>
      <c r="B32" s="48" t="s">
        <v>82</v>
      </c>
      <c r="C32" s="43">
        <v>971.62</v>
      </c>
      <c r="D32" s="33" t="s">
        <v>8</v>
      </c>
    </row>
    <row r="33" spans="1:4" ht="15.75" customHeight="1">
      <c r="A33" s="47"/>
      <c r="B33" s="48" t="s">
        <v>48</v>
      </c>
      <c r="C33" s="43">
        <v>827.25</v>
      </c>
      <c r="D33" s="33" t="s">
        <v>8</v>
      </c>
    </row>
    <row r="34" spans="1:4" ht="15.75">
      <c r="A34" s="30"/>
      <c r="B34" s="30"/>
      <c r="C34" s="30"/>
      <c r="D34" s="33"/>
    </row>
    <row r="35" spans="1:4" ht="15.75">
      <c r="A35" s="49"/>
      <c r="B35" s="50" t="s">
        <v>152</v>
      </c>
      <c r="C35" s="32">
        <f>C7+C10-C12</f>
        <v>28334.17</v>
      </c>
      <c r="D35" s="33" t="s">
        <v>8</v>
      </c>
    </row>
    <row r="36" spans="1:4" ht="15.75">
      <c r="A36" s="49"/>
      <c r="B36" s="49"/>
      <c r="C36" s="49" t="s">
        <v>37</v>
      </c>
      <c r="D36" s="33"/>
    </row>
    <row r="37" spans="1:4" ht="31.5" customHeight="1">
      <c r="A37" s="69" t="s">
        <v>153</v>
      </c>
      <c r="B37" s="69"/>
      <c r="C37" s="49">
        <v>29034.07</v>
      </c>
      <c r="D37" s="33" t="s">
        <v>8</v>
      </c>
    </row>
    <row r="38" spans="1:4" ht="15.75">
      <c r="A38" s="6"/>
      <c r="B38" s="6"/>
      <c r="C38" s="6"/>
      <c r="D38" s="6"/>
    </row>
    <row r="39" spans="1:4" ht="15.75">
      <c r="A39" s="6"/>
      <c r="B39" s="6"/>
      <c r="C39" s="6"/>
      <c r="D39" s="6"/>
    </row>
  </sheetData>
  <mergeCells count="7">
    <mergeCell ref="A6:C6"/>
    <mergeCell ref="A8:B8"/>
    <mergeCell ref="A37:B37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4" sqref="A4:C4"/>
    </sheetView>
  </sheetViews>
  <sheetFormatPr defaultColWidth="9.140625" defaultRowHeight="12.75"/>
  <cols>
    <col min="1" max="1" width="7.7109375" style="0" customWidth="1"/>
    <col min="2" max="2" width="58.7109375" style="0" customWidth="1"/>
    <col min="3" max="3" width="15.7109375" style="0" customWidth="1"/>
  </cols>
  <sheetData>
    <row r="1" spans="1:3" ht="15.75">
      <c r="A1" s="67" t="s">
        <v>1</v>
      </c>
      <c r="B1" s="67"/>
      <c r="C1" s="67"/>
    </row>
    <row r="2" spans="1:3" ht="15.75">
      <c r="A2" s="67" t="s">
        <v>2</v>
      </c>
      <c r="B2" s="67"/>
      <c r="C2" s="67"/>
    </row>
    <row r="3" spans="1:3" ht="15.75">
      <c r="A3" s="67" t="s">
        <v>3</v>
      </c>
      <c r="B3" s="67"/>
      <c r="C3" s="67"/>
    </row>
    <row r="4" spans="1:3" ht="18.75">
      <c r="A4" s="68" t="s">
        <v>148</v>
      </c>
      <c r="B4" s="68"/>
      <c r="C4" s="68"/>
    </row>
    <row r="5" spans="1:3" ht="15.75">
      <c r="A5" s="6"/>
      <c r="B5" s="6"/>
      <c r="C5" s="6"/>
    </row>
    <row r="6" spans="1:3" ht="18.75">
      <c r="A6" s="68" t="s">
        <v>38</v>
      </c>
      <c r="B6" s="68"/>
      <c r="C6" s="68"/>
    </row>
    <row r="7" spans="1:4" ht="31.5" customHeight="1">
      <c r="A7" s="30"/>
      <c r="B7" s="51" t="s">
        <v>33</v>
      </c>
      <c r="C7" s="32">
        <v>848.07</v>
      </c>
      <c r="D7" s="33" t="s">
        <v>8</v>
      </c>
    </row>
    <row r="8" spans="1:4" ht="15.75">
      <c r="A8" s="30" t="s">
        <v>5</v>
      </c>
      <c r="B8" s="30"/>
      <c r="C8" s="24">
        <v>826.5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7.25" customHeight="1">
      <c r="A10" s="34"/>
      <c r="B10" s="27" t="s">
        <v>20</v>
      </c>
      <c r="C10" s="36">
        <f>95774.82-5108.06</f>
        <v>90666.76</v>
      </c>
      <c r="D10" s="33" t="s">
        <v>8</v>
      </c>
    </row>
    <row r="11" spans="1:4" ht="17.25" customHeight="1">
      <c r="A11" s="34"/>
      <c r="B11" s="27" t="s">
        <v>9</v>
      </c>
      <c r="C11" s="36">
        <v>90.2</v>
      </c>
      <c r="D11" s="33" t="s">
        <v>10</v>
      </c>
    </row>
    <row r="12" spans="1:4" ht="30.75" customHeight="1">
      <c r="A12" s="34">
        <v>2</v>
      </c>
      <c r="B12" s="24" t="s">
        <v>84</v>
      </c>
      <c r="C12" s="36">
        <f>SUM(C13:C22)</f>
        <v>98867.35</v>
      </c>
      <c r="D12" s="33" t="s">
        <v>8</v>
      </c>
    </row>
    <row r="13" spans="1:4" ht="15.75" customHeight="1">
      <c r="A13" s="37" t="s">
        <v>23</v>
      </c>
      <c r="B13" s="27" t="s">
        <v>12</v>
      </c>
      <c r="C13" s="38">
        <v>16695.3</v>
      </c>
      <c r="D13" s="33" t="s">
        <v>8</v>
      </c>
    </row>
    <row r="14" spans="1:4" ht="15.75" customHeight="1">
      <c r="A14" s="37" t="s">
        <v>24</v>
      </c>
      <c r="B14" s="27" t="s">
        <v>13</v>
      </c>
      <c r="C14" s="38">
        <v>2701.94</v>
      </c>
      <c r="D14" s="33" t="s">
        <v>8</v>
      </c>
    </row>
    <row r="15" spans="1:4" ht="15.75">
      <c r="A15" s="37" t="s">
        <v>25</v>
      </c>
      <c r="B15" s="27" t="s">
        <v>14</v>
      </c>
      <c r="C15" s="38">
        <v>0</v>
      </c>
      <c r="D15" s="33" t="s">
        <v>8</v>
      </c>
    </row>
    <row r="16" spans="1:4" ht="15.75" customHeight="1">
      <c r="A16" s="37" t="s">
        <v>26</v>
      </c>
      <c r="B16" s="27" t="s">
        <v>0</v>
      </c>
      <c r="C16" s="38">
        <v>8073.72</v>
      </c>
      <c r="D16" s="33" t="s">
        <v>8</v>
      </c>
    </row>
    <row r="17" spans="1:4" ht="30" customHeight="1">
      <c r="A17" s="39" t="s">
        <v>27</v>
      </c>
      <c r="B17" s="27" t="s">
        <v>15</v>
      </c>
      <c r="C17" s="38">
        <v>12810.78</v>
      </c>
      <c r="D17" s="33" t="s">
        <v>8</v>
      </c>
    </row>
    <row r="18" spans="1:4" ht="15.75" customHeight="1">
      <c r="A18" s="39" t="s">
        <v>28</v>
      </c>
      <c r="B18" s="27" t="s">
        <v>16</v>
      </c>
      <c r="C18" s="38">
        <v>10118.16</v>
      </c>
      <c r="D18" s="33" t="s">
        <v>8</v>
      </c>
    </row>
    <row r="19" spans="1:4" ht="29.25" customHeight="1">
      <c r="A19" s="39" t="s">
        <v>29</v>
      </c>
      <c r="B19" s="27" t="s">
        <v>17</v>
      </c>
      <c r="C19" s="38">
        <v>2297.58</v>
      </c>
      <c r="D19" s="33" t="s">
        <v>8</v>
      </c>
    </row>
    <row r="20" spans="1:4" ht="15.75">
      <c r="A20" s="37" t="s">
        <v>30</v>
      </c>
      <c r="B20" s="27" t="s">
        <v>21</v>
      </c>
      <c r="C20" s="38">
        <v>0</v>
      </c>
      <c r="D20" s="33" t="s">
        <v>8</v>
      </c>
    </row>
    <row r="21" spans="1:4" ht="15.75">
      <c r="A21" s="37" t="s">
        <v>31</v>
      </c>
      <c r="B21" s="27" t="s">
        <v>18</v>
      </c>
      <c r="C21" s="38">
        <v>15802.68</v>
      </c>
      <c r="D21" s="33" t="s">
        <v>8</v>
      </c>
    </row>
    <row r="22" spans="1:4" ht="15.75" customHeight="1">
      <c r="A22" s="37" t="s">
        <v>32</v>
      </c>
      <c r="B22" s="27" t="s">
        <v>19</v>
      </c>
      <c r="C22" s="38">
        <f>C24+C26+C27+C30+C31+C32+C25+C28+C29</f>
        <v>30367.19</v>
      </c>
      <c r="D22" s="33" t="s">
        <v>8</v>
      </c>
    </row>
    <row r="23" spans="1:4" ht="15.75">
      <c r="A23" s="37"/>
      <c r="B23" s="41" t="s">
        <v>22</v>
      </c>
      <c r="C23" s="30"/>
      <c r="D23" s="33"/>
    </row>
    <row r="24" spans="1:4" ht="15.75" customHeight="1">
      <c r="A24" s="37"/>
      <c r="B24" s="45" t="s">
        <v>40</v>
      </c>
      <c r="C24" s="46">
        <v>8390.2</v>
      </c>
      <c r="D24" s="33" t="s">
        <v>8</v>
      </c>
    </row>
    <row r="25" spans="1:4" ht="15.75" customHeight="1">
      <c r="A25" s="37"/>
      <c r="B25" s="45" t="s">
        <v>160</v>
      </c>
      <c r="C25" s="46">
        <v>650</v>
      </c>
      <c r="D25" s="33" t="s">
        <v>8</v>
      </c>
    </row>
    <row r="26" spans="1:4" ht="15.75">
      <c r="A26" s="47"/>
      <c r="B26" s="48" t="s">
        <v>158</v>
      </c>
      <c r="C26" s="44">
        <v>2999</v>
      </c>
      <c r="D26" s="33" t="s">
        <v>8</v>
      </c>
    </row>
    <row r="27" spans="1:4" ht="15.75">
      <c r="A27" s="47"/>
      <c r="B27" s="48" t="s">
        <v>36</v>
      </c>
      <c r="C27" s="44">
        <v>1552</v>
      </c>
      <c r="D27" s="33" t="s">
        <v>8</v>
      </c>
    </row>
    <row r="28" spans="1:4" ht="15.75">
      <c r="A28" s="47"/>
      <c r="B28" s="43" t="s">
        <v>155</v>
      </c>
      <c r="C28" s="43">
        <v>497.69</v>
      </c>
      <c r="D28" s="33" t="s">
        <v>8</v>
      </c>
    </row>
    <row r="29" spans="1:5" ht="15.75" customHeight="1">
      <c r="A29" s="23"/>
      <c r="B29" s="48" t="s">
        <v>48</v>
      </c>
      <c r="C29" s="43">
        <v>827.25</v>
      </c>
      <c r="D29" s="33" t="s">
        <v>8</v>
      </c>
      <c r="E29" s="10"/>
    </row>
    <row r="30" spans="1:4" ht="15.75">
      <c r="A30" s="47"/>
      <c r="B30" s="45" t="s">
        <v>159</v>
      </c>
      <c r="C30" s="44">
        <v>8000</v>
      </c>
      <c r="D30" s="33" t="s">
        <v>8</v>
      </c>
    </row>
    <row r="31" spans="1:4" ht="15.75">
      <c r="A31" s="47"/>
      <c r="B31" s="48" t="s">
        <v>81</v>
      </c>
      <c r="C31" s="44">
        <v>5684.48</v>
      </c>
      <c r="D31" s="33" t="s">
        <v>8</v>
      </c>
    </row>
    <row r="32" spans="1:4" ht="15.75">
      <c r="A32" s="47"/>
      <c r="B32" s="48" t="s">
        <v>82</v>
      </c>
      <c r="C32" s="43">
        <v>1766.57</v>
      </c>
      <c r="D32" s="33" t="s">
        <v>8</v>
      </c>
    </row>
    <row r="33" spans="1:4" ht="15.75">
      <c r="A33" s="30"/>
      <c r="B33" s="30"/>
      <c r="C33" s="30"/>
      <c r="D33" s="33"/>
    </row>
    <row r="34" spans="1:4" ht="15.75">
      <c r="A34" s="30"/>
      <c r="B34" s="50" t="s">
        <v>152</v>
      </c>
      <c r="C34" s="32">
        <f>C7+C10-C12</f>
        <v>-7352.52</v>
      </c>
      <c r="D34" s="33" t="s">
        <v>8</v>
      </c>
    </row>
    <row r="35" spans="1:4" ht="17.25" customHeight="1">
      <c r="A35" s="30"/>
      <c r="B35" s="30"/>
      <c r="C35" s="30" t="s">
        <v>37</v>
      </c>
      <c r="D35" s="33"/>
    </row>
    <row r="36" spans="1:4" ht="30" customHeight="1">
      <c r="A36" s="69" t="s">
        <v>153</v>
      </c>
      <c r="B36" s="69"/>
      <c r="C36" s="49">
        <v>13782.23</v>
      </c>
      <c r="D36" s="33" t="s">
        <v>8</v>
      </c>
    </row>
    <row r="37" spans="1:3" ht="15.75">
      <c r="A37" s="6"/>
      <c r="B37" s="6"/>
      <c r="C37" s="6"/>
    </row>
    <row r="38" spans="1:3" ht="15.75">
      <c r="A38" s="6"/>
      <c r="B38" s="6"/>
      <c r="C38" s="6"/>
    </row>
  </sheetData>
  <mergeCells count="6">
    <mergeCell ref="A36:B36"/>
    <mergeCell ref="A6:C6"/>
    <mergeCell ref="A1:C1"/>
    <mergeCell ref="A2:C2"/>
    <mergeCell ref="A3:C3"/>
    <mergeCell ref="A4:C4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C10" sqref="C10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8515625" style="0" customWidth="1"/>
    <col min="4" max="4" width="7.71093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6.75" customHeight="1">
      <c r="A5" s="6"/>
      <c r="B5" s="6"/>
      <c r="C5" s="6"/>
      <c r="D5" s="6"/>
    </row>
    <row r="6" spans="1:4" ht="18.75">
      <c r="A6" s="68" t="s">
        <v>107</v>
      </c>
      <c r="B6" s="68"/>
      <c r="C6" s="68"/>
      <c r="D6" s="20"/>
    </row>
    <row r="7" spans="1:4" ht="26.25" customHeight="1">
      <c r="A7" s="30"/>
      <c r="B7" s="51" t="s">
        <v>33</v>
      </c>
      <c r="C7" s="32">
        <v>3929.76</v>
      </c>
      <c r="D7" s="33" t="s">
        <v>8</v>
      </c>
    </row>
    <row r="8" spans="1:4" ht="15.75">
      <c r="A8" s="70" t="s">
        <v>5</v>
      </c>
      <c r="B8" s="70"/>
      <c r="C8" s="24">
        <v>1112.3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144621.28-4077.01+26693.44</f>
        <v>167237.71</v>
      </c>
      <c r="D10" s="33" t="s">
        <v>8</v>
      </c>
    </row>
    <row r="11" spans="1:4" ht="15.75">
      <c r="A11" s="34"/>
      <c r="B11" s="27" t="s">
        <v>9</v>
      </c>
      <c r="C11" s="36">
        <v>83.7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197112.37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22468.46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3648.36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2214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18597.6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25071.26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13614.56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3092.24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>
        <v>0</v>
      </c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21267.2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SUM(C24:C27)</f>
        <v>87138.69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37"/>
      <c r="B24" s="42" t="s">
        <v>54</v>
      </c>
      <c r="C24" s="43">
        <v>77101.96</v>
      </c>
      <c r="D24" s="33" t="s">
        <v>8</v>
      </c>
    </row>
    <row r="25" spans="1:4" ht="15.75">
      <c r="A25" s="47"/>
      <c r="B25" s="43" t="s">
        <v>155</v>
      </c>
      <c r="C25" s="44">
        <v>995.38</v>
      </c>
      <c r="D25" s="33" t="s">
        <v>8</v>
      </c>
    </row>
    <row r="26" spans="1:4" ht="15.75">
      <c r="A26" s="47"/>
      <c r="B26" s="48" t="s">
        <v>81</v>
      </c>
      <c r="C26" s="44">
        <v>7142.29</v>
      </c>
      <c r="D26" s="33" t="s">
        <v>8</v>
      </c>
    </row>
    <row r="27" spans="1:4" ht="15.75">
      <c r="A27" s="47"/>
      <c r="B27" s="48" t="s">
        <v>82</v>
      </c>
      <c r="C27" s="43">
        <v>1899.06</v>
      </c>
      <c r="D27" s="33" t="s">
        <v>8</v>
      </c>
    </row>
    <row r="28" spans="1:4" ht="15.75">
      <c r="A28" s="30"/>
      <c r="B28" s="30"/>
      <c r="C28" s="30"/>
      <c r="D28" s="33"/>
    </row>
    <row r="29" spans="1:4" ht="15.75">
      <c r="A29" s="49"/>
      <c r="B29" s="50" t="s">
        <v>152</v>
      </c>
      <c r="C29" s="32">
        <f>C7+C10-C12</f>
        <v>-25944.9</v>
      </c>
      <c r="D29" s="33" t="s">
        <v>8</v>
      </c>
    </row>
    <row r="30" spans="1:4" ht="15.75">
      <c r="A30" s="49"/>
      <c r="B30" s="49"/>
      <c r="C30" s="49" t="s">
        <v>37</v>
      </c>
      <c r="D30" s="33"/>
    </row>
    <row r="31" spans="1:4" ht="32.25" customHeight="1">
      <c r="A31" s="69" t="s">
        <v>153</v>
      </c>
      <c r="B31" s="69"/>
      <c r="C31" s="49">
        <v>78100.23</v>
      </c>
      <c r="D31" s="33" t="s">
        <v>8</v>
      </c>
    </row>
    <row r="32" spans="1:4" ht="15.75">
      <c r="A32" s="6"/>
      <c r="B32" s="6"/>
      <c r="C32" s="6"/>
      <c r="D32" s="6"/>
    </row>
    <row r="33" spans="1:4" ht="15.75">
      <c r="A33" s="6"/>
      <c r="B33" s="6"/>
      <c r="C33" s="6"/>
      <c r="D33" s="6"/>
    </row>
  </sheetData>
  <mergeCells count="7">
    <mergeCell ref="A6:C6"/>
    <mergeCell ref="A8:B8"/>
    <mergeCell ref="A31:B31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4" sqref="A4:C4"/>
    </sheetView>
  </sheetViews>
  <sheetFormatPr defaultColWidth="9.140625" defaultRowHeight="12.75"/>
  <cols>
    <col min="1" max="1" width="5.57421875" style="0" bestFit="1" customWidth="1"/>
    <col min="2" max="2" width="61.421875" style="0" customWidth="1"/>
    <col min="3" max="3" width="13.57421875" style="0" customWidth="1"/>
    <col min="4" max="4" width="8.71093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5.25" customHeight="1">
      <c r="A5" s="6"/>
      <c r="B5" s="6"/>
      <c r="C5" s="6"/>
      <c r="D5" s="6"/>
    </row>
    <row r="6" spans="1:4" ht="18.75">
      <c r="A6" s="68" t="s">
        <v>108</v>
      </c>
      <c r="B6" s="68"/>
      <c r="C6" s="68"/>
      <c r="D6" s="20"/>
    </row>
    <row r="7" spans="1:4" ht="26.25" customHeight="1">
      <c r="A7" s="30"/>
      <c r="B7" s="51" t="s">
        <v>33</v>
      </c>
      <c r="C7" s="32">
        <v>-102837.2</v>
      </c>
      <c r="D7" s="33" t="s">
        <v>8</v>
      </c>
    </row>
    <row r="8" spans="1:4" ht="15.75">
      <c r="A8" s="70" t="s">
        <v>5</v>
      </c>
      <c r="B8" s="70"/>
      <c r="C8" s="24">
        <v>4103.13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533488.94-6649.02</f>
        <v>526839.92</v>
      </c>
      <c r="D10" s="33" t="s">
        <v>8</v>
      </c>
    </row>
    <row r="11" spans="1:4" ht="15.75">
      <c r="A11" s="34"/>
      <c r="B11" s="27" t="s">
        <v>9</v>
      </c>
      <c r="C11" s="36">
        <v>89.7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601620.28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82883.22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13458.26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17086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31982.24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92484.54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50222.32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11406.7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>
        <v>0</v>
      </c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78451.86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SUM(C24:C40)</f>
        <v>223645.14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37"/>
      <c r="B24" s="42" t="s">
        <v>50</v>
      </c>
      <c r="C24" s="43">
        <v>1565.46</v>
      </c>
      <c r="D24" s="33" t="s">
        <v>8</v>
      </c>
    </row>
    <row r="25" spans="1:4" ht="15.75">
      <c r="A25" s="37"/>
      <c r="B25" s="42" t="s">
        <v>225</v>
      </c>
      <c r="C25" s="44">
        <f>1338+3352</f>
        <v>4690</v>
      </c>
      <c r="D25" s="33" t="s">
        <v>8</v>
      </c>
    </row>
    <row r="26" spans="1:4" ht="15.75">
      <c r="A26" s="37"/>
      <c r="B26" s="42" t="s">
        <v>245</v>
      </c>
      <c r="C26" s="44">
        <v>22607</v>
      </c>
      <c r="D26" s="33" t="s">
        <v>8</v>
      </c>
    </row>
    <row r="27" spans="1:4" ht="15.75">
      <c r="A27" s="37"/>
      <c r="B27" s="42" t="s">
        <v>246</v>
      </c>
      <c r="C27" s="44">
        <f>6101+2781</f>
        <v>8882</v>
      </c>
      <c r="D27" s="33" t="s">
        <v>8</v>
      </c>
    </row>
    <row r="28" spans="1:4" ht="15.75">
      <c r="A28" s="37"/>
      <c r="B28" s="45" t="s">
        <v>88</v>
      </c>
      <c r="C28" s="46">
        <f>3048+2530+872+436</f>
        <v>6886</v>
      </c>
      <c r="D28" s="33" t="s">
        <v>8</v>
      </c>
    </row>
    <row r="29" spans="1:4" ht="15.75">
      <c r="A29" s="37"/>
      <c r="B29" s="45" t="s">
        <v>60</v>
      </c>
      <c r="C29" s="46">
        <v>2328</v>
      </c>
      <c r="D29" s="33" t="s">
        <v>8</v>
      </c>
    </row>
    <row r="30" spans="1:4" s="61" customFormat="1" ht="15.75">
      <c r="A30" s="59"/>
      <c r="B30" s="63" t="s">
        <v>259</v>
      </c>
      <c r="C30" s="53">
        <f>3076+2020</f>
        <v>5096</v>
      </c>
      <c r="D30" s="56" t="s">
        <v>8</v>
      </c>
    </row>
    <row r="31" spans="1:4" ht="15.75">
      <c r="A31" s="47"/>
      <c r="B31" s="43" t="s">
        <v>155</v>
      </c>
      <c r="C31" s="44">
        <v>2986.14</v>
      </c>
      <c r="D31" s="33" t="s">
        <v>8</v>
      </c>
    </row>
    <row r="32" spans="1:4" ht="15.75">
      <c r="A32" s="47"/>
      <c r="B32" s="48" t="s">
        <v>172</v>
      </c>
      <c r="C32" s="44">
        <v>1288</v>
      </c>
      <c r="D32" s="33" t="s">
        <v>8</v>
      </c>
    </row>
    <row r="33" spans="1:4" ht="15.75">
      <c r="A33" s="47"/>
      <c r="B33" s="48" t="s">
        <v>63</v>
      </c>
      <c r="C33" s="44">
        <v>2904.3</v>
      </c>
      <c r="D33" s="33" t="s">
        <v>8</v>
      </c>
    </row>
    <row r="34" spans="1:4" s="61" customFormat="1" ht="15.75">
      <c r="A34" s="59"/>
      <c r="B34" s="63" t="s">
        <v>170</v>
      </c>
      <c r="C34" s="53">
        <v>92838</v>
      </c>
      <c r="D34" s="56" t="s">
        <v>8</v>
      </c>
    </row>
    <row r="35" spans="1:4" ht="15.75">
      <c r="A35" s="47"/>
      <c r="B35" s="48" t="s">
        <v>176</v>
      </c>
      <c r="C35" s="44">
        <v>5069</v>
      </c>
      <c r="D35" s="33" t="s">
        <v>8</v>
      </c>
    </row>
    <row r="36" spans="1:4" ht="15.75">
      <c r="A36" s="47"/>
      <c r="B36" s="48" t="s">
        <v>48</v>
      </c>
      <c r="C36" s="44">
        <v>1654.5</v>
      </c>
      <c r="D36" s="33" t="s">
        <v>8</v>
      </c>
    </row>
    <row r="37" spans="1:4" ht="15.75">
      <c r="A37" s="47"/>
      <c r="B37" s="48" t="s">
        <v>81</v>
      </c>
      <c r="C37" s="44">
        <v>28771.15</v>
      </c>
      <c r="D37" s="33" t="s">
        <v>8</v>
      </c>
    </row>
    <row r="38" spans="1:4" ht="15.75">
      <c r="A38" s="47"/>
      <c r="B38" s="48" t="s">
        <v>82</v>
      </c>
      <c r="C38" s="43">
        <v>7154.59</v>
      </c>
      <c r="D38" s="33" t="s">
        <v>8</v>
      </c>
    </row>
    <row r="39" spans="1:4" ht="15.75">
      <c r="A39" s="47"/>
      <c r="B39" s="48" t="s">
        <v>248</v>
      </c>
      <c r="C39" s="44">
        <v>23380</v>
      </c>
      <c r="D39" s="33" t="s">
        <v>8</v>
      </c>
    </row>
    <row r="40" spans="1:4" ht="15.75" customHeight="1">
      <c r="A40" s="47"/>
      <c r="B40" s="45" t="s">
        <v>247</v>
      </c>
      <c r="C40" s="44">
        <v>5545</v>
      </c>
      <c r="D40" s="33" t="s">
        <v>8</v>
      </c>
    </row>
    <row r="41" spans="1:4" ht="15.75">
      <c r="A41" s="30"/>
      <c r="B41" s="30"/>
      <c r="C41" s="30"/>
      <c r="D41" s="33"/>
    </row>
    <row r="42" spans="1:4" ht="15.75">
      <c r="A42" s="49"/>
      <c r="B42" s="50" t="s">
        <v>33</v>
      </c>
      <c r="C42" s="32">
        <f>C10-C12</f>
        <v>-74780.36</v>
      </c>
      <c r="D42" s="33" t="s">
        <v>8</v>
      </c>
    </row>
    <row r="43" spans="1:4" ht="15.75">
      <c r="A43" s="49"/>
      <c r="B43" s="49"/>
      <c r="C43" s="49" t="s">
        <v>37</v>
      </c>
      <c r="D43" s="33"/>
    </row>
    <row r="44" spans="1:4" ht="30.75" customHeight="1">
      <c r="A44" s="69" t="s">
        <v>83</v>
      </c>
      <c r="B44" s="69"/>
      <c r="C44" s="49">
        <v>55454.89</v>
      </c>
      <c r="D44" s="33" t="s">
        <v>8</v>
      </c>
    </row>
    <row r="45" spans="1:4" ht="15.75">
      <c r="A45" s="6"/>
      <c r="B45" s="6"/>
      <c r="C45" s="6"/>
      <c r="D45" s="6"/>
    </row>
    <row r="46" spans="1:4" ht="15.75">
      <c r="A46" s="6"/>
      <c r="B46" s="6"/>
      <c r="C46" s="6"/>
      <c r="D46" s="6"/>
    </row>
  </sheetData>
  <mergeCells count="7">
    <mergeCell ref="A6:C6"/>
    <mergeCell ref="A8:B8"/>
    <mergeCell ref="A44:B44"/>
    <mergeCell ref="A1:C1"/>
    <mergeCell ref="A2:C2"/>
    <mergeCell ref="A3:C3"/>
    <mergeCell ref="A4:C4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B19" sqref="B19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7109375" style="0" customWidth="1"/>
    <col min="4" max="4" width="7.574218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6" customHeight="1">
      <c r="A5" s="6"/>
      <c r="B5" s="6"/>
      <c r="C5" s="6"/>
      <c r="D5" s="6"/>
    </row>
    <row r="6" spans="1:4" ht="18.75">
      <c r="A6" s="68" t="s">
        <v>109</v>
      </c>
      <c r="B6" s="68"/>
      <c r="C6" s="68"/>
      <c r="D6" s="20"/>
    </row>
    <row r="7" spans="1:4" ht="34.5" customHeight="1">
      <c r="A7" s="30"/>
      <c r="B7" s="51" t="s">
        <v>33</v>
      </c>
      <c r="C7" s="32">
        <v>-7965.12</v>
      </c>
      <c r="D7" s="33" t="s">
        <v>8</v>
      </c>
    </row>
    <row r="8" spans="1:4" ht="15.75">
      <c r="A8" s="70" t="s">
        <v>5</v>
      </c>
      <c r="B8" s="70"/>
      <c r="C8" s="24">
        <v>650.1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84526-4017.7-2595.76-21856.14</f>
        <v>56056.4</v>
      </c>
      <c r="D10" s="33" t="s">
        <v>8</v>
      </c>
    </row>
    <row r="11" spans="1:4" ht="15.75">
      <c r="A11" s="34"/>
      <c r="B11" s="27" t="s">
        <v>9</v>
      </c>
      <c r="C11" s="36">
        <v>82.6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58337.22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13132.02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2132.36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f>0</f>
        <v>0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f>0</f>
        <v>0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14653.26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7957.24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0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>
        <v>3460</v>
      </c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12429.9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SUM(C24:C26)</f>
        <v>4572.44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7.25" customHeight="1">
      <c r="A24" s="37"/>
      <c r="B24" s="43" t="s">
        <v>155</v>
      </c>
      <c r="C24" s="46">
        <v>497.69</v>
      </c>
      <c r="D24" s="33" t="s">
        <v>8</v>
      </c>
    </row>
    <row r="25" spans="1:4" ht="15.75">
      <c r="A25" s="47"/>
      <c r="B25" s="48" t="s">
        <v>48</v>
      </c>
      <c r="C25" s="44">
        <v>1654.5</v>
      </c>
      <c r="D25" s="33" t="s">
        <v>8</v>
      </c>
    </row>
    <row r="26" spans="1:4" ht="15.75">
      <c r="A26" s="47"/>
      <c r="B26" s="48" t="s">
        <v>63</v>
      </c>
      <c r="C26" s="44">
        <v>2420.25</v>
      </c>
      <c r="D26" s="33" t="s">
        <v>8</v>
      </c>
    </row>
    <row r="27" spans="1:4" ht="15.75">
      <c r="A27" s="30"/>
      <c r="B27" s="30"/>
      <c r="C27" s="30"/>
      <c r="D27" s="33"/>
    </row>
    <row r="28" spans="1:4" ht="15.75">
      <c r="A28" s="49"/>
      <c r="B28" s="50" t="s">
        <v>152</v>
      </c>
      <c r="C28" s="32">
        <f>C7+C10-C12</f>
        <v>-10245.94</v>
      </c>
      <c r="D28" s="33" t="s">
        <v>8</v>
      </c>
    </row>
    <row r="29" spans="1:4" ht="15.75">
      <c r="A29" s="49"/>
      <c r="B29" s="49"/>
      <c r="C29" s="49" t="s">
        <v>37</v>
      </c>
      <c r="D29" s="33"/>
    </row>
    <row r="30" spans="1:4" ht="33.75" customHeight="1">
      <c r="A30" s="69" t="s">
        <v>153</v>
      </c>
      <c r="B30" s="69"/>
      <c r="C30" s="49">
        <v>14600.97</v>
      </c>
      <c r="D30" s="33" t="s">
        <v>8</v>
      </c>
    </row>
    <row r="31" spans="1:4" ht="15.75">
      <c r="A31" s="6"/>
      <c r="B31" s="6"/>
      <c r="C31" s="6"/>
      <c r="D31" s="6"/>
    </row>
    <row r="32" spans="1:4" ht="15.75">
      <c r="A32" s="6"/>
      <c r="B32" s="6"/>
      <c r="C32" s="6"/>
      <c r="D32" s="6"/>
    </row>
  </sheetData>
  <mergeCells count="7">
    <mergeCell ref="A6:C6"/>
    <mergeCell ref="A8:B8"/>
    <mergeCell ref="A30:B30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A4" sqref="A4:C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28125" style="0" customWidth="1"/>
    <col min="4" max="4" width="8.0039062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9.75" customHeight="1">
      <c r="A5" s="6"/>
      <c r="B5" s="6"/>
      <c r="C5" s="6"/>
      <c r="D5" s="6"/>
    </row>
    <row r="6" spans="1:4" ht="18.75">
      <c r="A6" s="68" t="s">
        <v>110</v>
      </c>
      <c r="B6" s="68"/>
      <c r="C6" s="68"/>
      <c r="D6" s="20"/>
    </row>
    <row r="7" spans="1:4" ht="24.75" customHeight="1">
      <c r="A7" s="30"/>
      <c r="B7" s="51" t="s">
        <v>33</v>
      </c>
      <c r="C7" s="32">
        <v>-101806.28</v>
      </c>
      <c r="D7" s="33" t="s">
        <v>8</v>
      </c>
    </row>
    <row r="8" spans="1:4" ht="24.75" customHeight="1">
      <c r="A8" s="70" t="s">
        <v>5</v>
      </c>
      <c r="B8" s="70"/>
      <c r="C8" s="24">
        <f>2539.81+761</f>
        <v>3300.81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251</v>
      </c>
      <c r="C10" s="36">
        <f>330226.08-15697.04+98945.22</f>
        <v>413474.26</v>
      </c>
      <c r="D10" s="33" t="s">
        <v>8</v>
      </c>
    </row>
    <row r="11" spans="1:4" ht="15.75">
      <c r="A11" s="34"/>
      <c r="B11" s="27" t="s">
        <v>9</v>
      </c>
      <c r="C11" s="36">
        <v>86.5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310217.31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51304.2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8330.56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0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24191.64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57247.32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31087.28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7060.68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>
        <v>0</v>
      </c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48561.18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SUM(C24:C36)</f>
        <v>82434.45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37"/>
      <c r="B24" s="42" t="s">
        <v>249</v>
      </c>
      <c r="C24" s="44">
        <v>2720</v>
      </c>
      <c r="D24" s="33" t="s">
        <v>8</v>
      </c>
    </row>
    <row r="25" spans="1:4" ht="15.75">
      <c r="A25" s="37"/>
      <c r="B25" s="42" t="s">
        <v>250</v>
      </c>
      <c r="C25" s="44">
        <v>2311.17</v>
      </c>
      <c r="D25" s="33" t="s">
        <v>8</v>
      </c>
    </row>
    <row r="26" spans="1:4" ht="15.75">
      <c r="A26" s="37"/>
      <c r="B26" s="45" t="s">
        <v>71</v>
      </c>
      <c r="C26" s="46">
        <v>337</v>
      </c>
      <c r="D26" s="33" t="s">
        <v>8</v>
      </c>
    </row>
    <row r="27" spans="1:4" ht="15.75">
      <c r="A27" s="37"/>
      <c r="B27" s="45" t="s">
        <v>60</v>
      </c>
      <c r="C27" s="46">
        <v>13968</v>
      </c>
      <c r="D27" s="33" t="s">
        <v>8</v>
      </c>
    </row>
    <row r="28" spans="1:4" ht="15.75">
      <c r="A28" s="37"/>
      <c r="B28" s="45" t="s">
        <v>111</v>
      </c>
      <c r="C28" s="46">
        <f>10904+1278</f>
        <v>12182</v>
      </c>
      <c r="D28" s="33" t="s">
        <v>8</v>
      </c>
    </row>
    <row r="29" spans="1:4" ht="15.75">
      <c r="A29" s="47"/>
      <c r="B29" s="43" t="s">
        <v>155</v>
      </c>
      <c r="C29" s="44">
        <v>995.38</v>
      </c>
      <c r="D29" s="33" t="s">
        <v>8</v>
      </c>
    </row>
    <row r="30" spans="1:4" ht="16.5" customHeight="1">
      <c r="A30" s="47"/>
      <c r="B30" s="48" t="s">
        <v>172</v>
      </c>
      <c r="C30" s="44">
        <v>506</v>
      </c>
      <c r="D30" s="33" t="s">
        <v>8</v>
      </c>
    </row>
    <row r="31" spans="1:4" ht="15.75">
      <c r="A31" s="47"/>
      <c r="B31" s="48" t="s">
        <v>58</v>
      </c>
      <c r="C31" s="44">
        <v>1676</v>
      </c>
      <c r="D31" s="33" t="s">
        <v>8</v>
      </c>
    </row>
    <row r="32" spans="1:4" ht="15.75">
      <c r="A32" s="47"/>
      <c r="B32" s="48" t="s">
        <v>48</v>
      </c>
      <c r="C32" s="44">
        <v>5790.75</v>
      </c>
      <c r="D32" s="33" t="s">
        <v>8</v>
      </c>
    </row>
    <row r="33" spans="1:4" ht="15.75">
      <c r="A33" s="47"/>
      <c r="B33" s="48" t="s">
        <v>63</v>
      </c>
      <c r="C33" s="44">
        <f>1892.52+8067.5</f>
        <v>9960.02</v>
      </c>
      <c r="D33" s="33" t="s">
        <v>8</v>
      </c>
    </row>
    <row r="34" spans="1:4" s="61" customFormat="1" ht="15.75">
      <c r="A34" s="59"/>
      <c r="B34" s="63" t="s">
        <v>81</v>
      </c>
      <c r="C34" s="53">
        <v>20752.27</v>
      </c>
      <c r="D34" s="56" t="s">
        <v>8</v>
      </c>
    </row>
    <row r="35" spans="1:4" s="61" customFormat="1" ht="15.75">
      <c r="A35" s="59"/>
      <c r="B35" s="63" t="s">
        <v>82</v>
      </c>
      <c r="C35" s="64">
        <v>5078.86</v>
      </c>
      <c r="D35" s="56" t="s">
        <v>8</v>
      </c>
    </row>
    <row r="36" spans="1:4" ht="15.75" customHeight="1">
      <c r="A36" s="47"/>
      <c r="B36" s="45" t="s">
        <v>247</v>
      </c>
      <c r="C36" s="44">
        <v>6157</v>
      </c>
      <c r="D36" s="33" t="s">
        <v>8</v>
      </c>
    </row>
    <row r="37" spans="1:4" ht="15.75">
      <c r="A37" s="47"/>
      <c r="B37" s="48"/>
      <c r="C37" s="23"/>
      <c r="D37" s="33"/>
    </row>
    <row r="38" spans="1:4" ht="15.75">
      <c r="A38" s="49"/>
      <c r="B38" s="50" t="s">
        <v>152</v>
      </c>
      <c r="C38" s="32">
        <f>C7+C10-C12</f>
        <v>1450.67</v>
      </c>
      <c r="D38" s="33" t="s">
        <v>8</v>
      </c>
    </row>
    <row r="39" spans="1:4" ht="15.75">
      <c r="A39" s="49"/>
      <c r="B39" s="49"/>
      <c r="C39" s="49" t="s">
        <v>37</v>
      </c>
      <c r="D39" s="33"/>
    </row>
    <row r="40" spans="1:4" ht="33.75" customHeight="1">
      <c r="A40" s="69" t="s">
        <v>153</v>
      </c>
      <c r="B40" s="69"/>
      <c r="C40" s="49">
        <v>61368.53</v>
      </c>
      <c r="D40" s="33" t="s">
        <v>8</v>
      </c>
    </row>
    <row r="41" spans="1:4" ht="15.75">
      <c r="A41" s="6"/>
      <c r="B41" s="6"/>
      <c r="C41" s="6"/>
      <c r="D41" s="6"/>
    </row>
    <row r="42" spans="1:4" ht="15.75">
      <c r="A42" s="6"/>
      <c r="B42" s="6"/>
      <c r="C42" s="6"/>
      <c r="D42" s="6"/>
    </row>
  </sheetData>
  <mergeCells count="7">
    <mergeCell ref="A6:C6"/>
    <mergeCell ref="A8:B8"/>
    <mergeCell ref="A40:B40"/>
    <mergeCell ref="A1:C1"/>
    <mergeCell ref="A2:C2"/>
    <mergeCell ref="A3:C3"/>
    <mergeCell ref="A4:C4"/>
  </mergeCells>
  <printOptions/>
  <pageMargins left="0.7874015748031497" right="0.3937007874015748" top="0.1968503937007874" bottom="0.1968503937007874" header="0" footer="0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4" sqref="A4:C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28125" style="0" customWidth="1"/>
    <col min="4" max="4" width="7.71093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7.5" customHeight="1">
      <c r="A5" s="6"/>
      <c r="B5" s="6"/>
      <c r="C5" s="6"/>
      <c r="D5" s="6"/>
    </row>
    <row r="6" spans="1:4" ht="18.75">
      <c r="A6" s="68" t="s">
        <v>113</v>
      </c>
      <c r="B6" s="68"/>
      <c r="C6" s="68"/>
      <c r="D6" s="20"/>
    </row>
    <row r="7" spans="1:4" ht="24.75" customHeight="1">
      <c r="A7" s="30"/>
      <c r="B7" s="51" t="s">
        <v>33</v>
      </c>
      <c r="C7" s="32">
        <v>1464.37</v>
      </c>
      <c r="D7" s="33" t="s">
        <v>8</v>
      </c>
    </row>
    <row r="8" spans="1:4" ht="15.75">
      <c r="A8" s="70" t="s">
        <v>5</v>
      </c>
      <c r="B8" s="70"/>
      <c r="C8" s="24">
        <v>419.8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46488.66</f>
        <v>46488.66</v>
      </c>
      <c r="D10" s="33" t="s">
        <v>8</v>
      </c>
    </row>
    <row r="11" spans="1:4" ht="15.75">
      <c r="A11" s="34"/>
      <c r="B11" s="27" t="s">
        <v>9</v>
      </c>
      <c r="C11" s="36">
        <v>57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31192.41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8479.96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1376.94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0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0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6506.86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5137.1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1167.26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>
        <v>0</v>
      </c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8026.6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SUM(C24:C24)</f>
        <v>497.69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37"/>
      <c r="B24" s="43" t="s">
        <v>155</v>
      </c>
      <c r="C24" s="44">
        <v>497.69</v>
      </c>
      <c r="D24" s="33" t="s">
        <v>8</v>
      </c>
    </row>
    <row r="25" spans="1:4" ht="15.75">
      <c r="A25" s="30"/>
      <c r="B25" s="30"/>
      <c r="C25" s="30"/>
      <c r="D25" s="33"/>
    </row>
    <row r="26" spans="1:4" ht="15.75">
      <c r="A26" s="49"/>
      <c r="B26" s="50" t="s">
        <v>152</v>
      </c>
      <c r="C26" s="32">
        <f>C7+C10-C12</f>
        <v>16760.62</v>
      </c>
      <c r="D26" s="33" t="s">
        <v>8</v>
      </c>
    </row>
    <row r="27" spans="1:4" ht="15.75">
      <c r="A27" s="49"/>
      <c r="B27" s="49"/>
      <c r="C27" s="49" t="s">
        <v>37</v>
      </c>
      <c r="D27" s="33"/>
    </row>
    <row r="28" spans="1:4" ht="32.25" customHeight="1">
      <c r="A28" s="69" t="s">
        <v>153</v>
      </c>
      <c r="B28" s="69"/>
      <c r="C28" s="49">
        <v>107401.99</v>
      </c>
      <c r="D28" s="33" t="s">
        <v>8</v>
      </c>
    </row>
    <row r="29" spans="1:4" ht="15.75">
      <c r="A29" s="6"/>
      <c r="B29" s="6"/>
      <c r="C29" s="6"/>
      <c r="D29" s="6"/>
    </row>
    <row r="30" spans="1:4" ht="15.75">
      <c r="A30" s="6"/>
      <c r="B30" s="6"/>
      <c r="C30" s="6"/>
      <c r="D30" s="6"/>
    </row>
  </sheetData>
  <mergeCells count="7">
    <mergeCell ref="A6:C6"/>
    <mergeCell ref="A8:B8"/>
    <mergeCell ref="A28:B28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B12" sqref="B12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421875" style="0" customWidth="1"/>
    <col min="4" max="4" width="7.574218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7.5" customHeight="1">
      <c r="A5" s="6"/>
      <c r="B5" s="6"/>
      <c r="C5" s="6"/>
      <c r="D5" s="6"/>
    </row>
    <row r="6" spans="1:4" ht="18.75">
      <c r="A6" s="68" t="s">
        <v>114</v>
      </c>
      <c r="B6" s="68"/>
      <c r="C6" s="68"/>
      <c r="D6" s="20"/>
    </row>
    <row r="7" spans="1:4" ht="27" customHeight="1">
      <c r="A7" s="30"/>
      <c r="B7" s="51" t="s">
        <v>33</v>
      </c>
      <c r="C7" s="32">
        <v>7099.08</v>
      </c>
      <c r="D7" s="33" t="s">
        <v>8</v>
      </c>
    </row>
    <row r="8" spans="1:4" ht="15.75">
      <c r="A8" s="70" t="s">
        <v>5</v>
      </c>
      <c r="B8" s="70"/>
      <c r="C8" s="24">
        <v>308.9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v>35795.34</v>
      </c>
      <c r="D10" s="33" t="s">
        <v>8</v>
      </c>
    </row>
    <row r="11" spans="1:4" ht="15.75">
      <c r="A11" s="34"/>
      <c r="B11" s="27" t="s">
        <v>9</v>
      </c>
      <c r="C11" s="36">
        <v>93.7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23731.97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6239.78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1013.16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0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0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4787.96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3783.14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858.66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>
        <v>0</v>
      </c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5906.18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SUM(C24:C25)</f>
        <v>1143.09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47"/>
      <c r="B24" s="43" t="s">
        <v>155</v>
      </c>
      <c r="C24" s="44">
        <v>497.69</v>
      </c>
      <c r="D24" s="33" t="s">
        <v>8</v>
      </c>
    </row>
    <row r="25" spans="1:4" ht="15.75">
      <c r="A25" s="47"/>
      <c r="B25" s="48" t="s">
        <v>63</v>
      </c>
      <c r="C25" s="44">
        <v>645.4</v>
      </c>
      <c r="D25" s="33" t="s">
        <v>8</v>
      </c>
    </row>
    <row r="26" spans="1:4" ht="15.75">
      <c r="A26" s="47"/>
      <c r="B26" s="48"/>
      <c r="C26" s="23"/>
      <c r="D26" s="33"/>
    </row>
    <row r="27" spans="1:4" ht="15.75">
      <c r="A27" s="47"/>
      <c r="B27" s="48"/>
      <c r="C27" s="43"/>
      <c r="D27" s="33"/>
    </row>
    <row r="28" spans="1:4" ht="15.75">
      <c r="A28" s="30"/>
      <c r="B28" s="30"/>
      <c r="C28" s="30"/>
      <c r="D28" s="33"/>
    </row>
    <row r="29" spans="1:4" ht="15.75">
      <c r="A29" s="49"/>
      <c r="B29" s="50" t="s">
        <v>152</v>
      </c>
      <c r="C29" s="32">
        <f>C7+C10-C12</f>
        <v>19162.45</v>
      </c>
      <c r="D29" s="33" t="s">
        <v>8</v>
      </c>
    </row>
    <row r="30" spans="1:4" ht="15.75">
      <c r="A30" s="49"/>
      <c r="B30" s="49"/>
      <c r="C30" s="49" t="s">
        <v>37</v>
      </c>
      <c r="D30" s="33"/>
    </row>
    <row r="31" spans="1:4" ht="30.75" customHeight="1">
      <c r="A31" s="69" t="s">
        <v>153</v>
      </c>
      <c r="B31" s="69"/>
      <c r="C31" s="32">
        <v>0</v>
      </c>
      <c r="D31" s="33" t="s">
        <v>8</v>
      </c>
    </row>
    <row r="32" spans="1:4" ht="15.75">
      <c r="A32" s="6"/>
      <c r="B32" s="6"/>
      <c r="C32" s="6"/>
      <c r="D32" s="6"/>
    </row>
    <row r="33" spans="1:4" ht="15.75">
      <c r="A33" s="6"/>
      <c r="B33" s="6"/>
      <c r="C33" s="6"/>
      <c r="D33" s="6"/>
    </row>
  </sheetData>
  <mergeCells count="7">
    <mergeCell ref="A6:C6"/>
    <mergeCell ref="A8:B8"/>
    <mergeCell ref="A31:B31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4" sqref="A4:C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7109375" style="0" customWidth="1"/>
    <col min="4" max="4" width="7.574218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6" customHeight="1">
      <c r="A5" s="6"/>
      <c r="B5" s="6"/>
      <c r="C5" s="6"/>
      <c r="D5" s="6"/>
    </row>
    <row r="6" spans="1:4" ht="18.75">
      <c r="A6" s="68" t="s">
        <v>115</v>
      </c>
      <c r="B6" s="68"/>
      <c r="C6" s="68"/>
      <c r="D6" s="20"/>
    </row>
    <row r="7" spans="1:4" ht="24" customHeight="1">
      <c r="A7" s="30"/>
      <c r="B7" s="51" t="s">
        <v>33</v>
      </c>
      <c r="C7" s="32">
        <v>-1131.57</v>
      </c>
      <c r="D7" s="33" t="s">
        <v>8</v>
      </c>
    </row>
    <row r="8" spans="1:4" ht="15.75">
      <c r="A8" s="70" t="s">
        <v>5</v>
      </c>
      <c r="B8" s="70"/>
      <c r="C8" s="24">
        <v>249.2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v>22821.72</v>
      </c>
      <c r="D10" s="33" t="s">
        <v>8</v>
      </c>
    </row>
    <row r="11" spans="1:4" ht="15.75">
      <c r="A11" s="34"/>
      <c r="B11" s="27" t="s">
        <v>9</v>
      </c>
      <c r="C11" s="36">
        <v>91.9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23314.81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5033.84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817.38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0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0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3862.64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3051.88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f>54.82*12</f>
        <v>657.84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>
        <v>0</v>
      </c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4665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SUM(C24:C26)</f>
        <v>5226.23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37"/>
      <c r="B24" s="45" t="s">
        <v>88</v>
      </c>
      <c r="C24" s="46">
        <v>3800</v>
      </c>
      <c r="D24" s="33" t="s">
        <v>8</v>
      </c>
    </row>
    <row r="25" spans="1:4" ht="15.75">
      <c r="A25" s="47"/>
      <c r="B25" s="43" t="s">
        <v>155</v>
      </c>
      <c r="C25" s="44">
        <v>497.69</v>
      </c>
      <c r="D25" s="33" t="s">
        <v>8</v>
      </c>
    </row>
    <row r="26" spans="1:4" ht="15.75">
      <c r="A26" s="47"/>
      <c r="B26" s="48" t="s">
        <v>48</v>
      </c>
      <c r="C26" s="44">
        <v>928.54</v>
      </c>
      <c r="D26" s="33" t="s">
        <v>8</v>
      </c>
    </row>
    <row r="27" spans="1:4" ht="15.75">
      <c r="A27" s="30"/>
      <c r="B27" s="30"/>
      <c r="C27" s="30"/>
      <c r="D27" s="33"/>
    </row>
    <row r="28" spans="1:4" ht="15.75">
      <c r="A28" s="49"/>
      <c r="B28" s="50" t="s">
        <v>152</v>
      </c>
      <c r="C28" s="32">
        <f>C7+C10-C12</f>
        <v>-1624.66</v>
      </c>
      <c r="D28" s="33" t="s">
        <v>8</v>
      </c>
    </row>
    <row r="29" spans="1:4" ht="15.75">
      <c r="A29" s="49"/>
      <c r="B29" s="49"/>
      <c r="C29" s="49" t="s">
        <v>37</v>
      </c>
      <c r="D29" s="33"/>
    </row>
    <row r="30" spans="1:4" ht="30" customHeight="1">
      <c r="A30" s="69" t="s">
        <v>153</v>
      </c>
      <c r="B30" s="69"/>
      <c r="C30" s="32">
        <v>0</v>
      </c>
      <c r="D30" s="33" t="s">
        <v>8</v>
      </c>
    </row>
    <row r="31" spans="1:4" ht="15.75">
      <c r="A31" s="6"/>
      <c r="B31" s="6"/>
      <c r="C31" s="6"/>
      <c r="D31" s="6"/>
    </row>
    <row r="32" spans="1:4" ht="15.75">
      <c r="A32" s="6"/>
      <c r="B32" s="6"/>
      <c r="C32" s="6"/>
      <c r="D32" s="6"/>
    </row>
  </sheetData>
  <mergeCells count="7">
    <mergeCell ref="A6:C6"/>
    <mergeCell ref="A8:B8"/>
    <mergeCell ref="A30:B30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A4" sqref="A4:C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8515625" style="0" customWidth="1"/>
    <col min="4" max="4" width="7.574218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15.75">
      <c r="A5" s="6"/>
      <c r="B5" s="6"/>
      <c r="C5" s="6"/>
      <c r="D5" s="6"/>
    </row>
    <row r="6" spans="1:4" ht="18.75">
      <c r="A6" s="68" t="s">
        <v>116</v>
      </c>
      <c r="B6" s="68"/>
      <c r="C6" s="68"/>
      <c r="D6" s="20"/>
    </row>
    <row r="7" spans="1:4" ht="25.5" customHeight="1">
      <c r="A7" s="30"/>
      <c r="B7" s="51" t="s">
        <v>33</v>
      </c>
      <c r="C7" s="32">
        <v>596.81</v>
      </c>
      <c r="D7" s="33" t="s">
        <v>8</v>
      </c>
    </row>
    <row r="8" spans="1:4" ht="15.75">
      <c r="A8" s="70" t="s">
        <v>5</v>
      </c>
      <c r="B8" s="70"/>
      <c r="C8" s="24">
        <v>329.6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38194.04-2037.12</f>
        <v>36156.92</v>
      </c>
      <c r="D10" s="33" t="s">
        <v>8</v>
      </c>
    </row>
    <row r="11" spans="1:4" ht="15.75">
      <c r="A11" s="34"/>
      <c r="B11" s="27" t="s">
        <v>9</v>
      </c>
      <c r="C11" s="36">
        <v>88.3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28661.35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6657.92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1081.1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0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0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5108.82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4036.02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916.28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>
        <v>0</v>
      </c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6301.94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SUM(C24:C27)</f>
        <v>4559.27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37"/>
      <c r="B24" s="43" t="s">
        <v>155</v>
      </c>
      <c r="C24" s="44">
        <v>497.69</v>
      </c>
      <c r="D24" s="33" t="s">
        <v>8</v>
      </c>
    </row>
    <row r="25" spans="1:4" ht="15.75">
      <c r="A25" s="47"/>
      <c r="B25" s="48" t="s">
        <v>63</v>
      </c>
      <c r="C25" s="44">
        <v>811.08</v>
      </c>
      <c r="D25" s="33" t="s">
        <v>8</v>
      </c>
    </row>
    <row r="26" spans="1:4" ht="15.75">
      <c r="A26" s="47"/>
      <c r="B26" s="45" t="s">
        <v>42</v>
      </c>
      <c r="C26" s="44">
        <v>1596</v>
      </c>
      <c r="D26" s="33" t="s">
        <v>8</v>
      </c>
    </row>
    <row r="27" spans="1:4" ht="15.75">
      <c r="A27" s="47"/>
      <c r="B27" s="48" t="s">
        <v>48</v>
      </c>
      <c r="C27" s="44">
        <v>1654.5</v>
      </c>
      <c r="D27" s="33" t="s">
        <v>8</v>
      </c>
    </row>
    <row r="28" spans="1:4" ht="15.75">
      <c r="A28" s="47"/>
      <c r="B28" s="48"/>
      <c r="C28" s="23"/>
      <c r="D28" s="33"/>
    </row>
    <row r="29" spans="1:4" ht="15.75">
      <c r="A29" s="47"/>
      <c r="B29" s="48"/>
      <c r="C29" s="43"/>
      <c r="D29" s="33"/>
    </row>
    <row r="30" spans="1:4" ht="15.75">
      <c r="A30" s="30"/>
      <c r="B30" s="30"/>
      <c r="C30" s="30"/>
      <c r="D30" s="33"/>
    </row>
    <row r="31" spans="1:4" ht="15.75">
      <c r="A31" s="49"/>
      <c r="B31" s="50" t="s">
        <v>152</v>
      </c>
      <c r="C31" s="32">
        <f>C7+C10-C12</f>
        <v>8092.38</v>
      </c>
      <c r="D31" s="33" t="s">
        <v>8</v>
      </c>
    </row>
    <row r="32" spans="1:4" ht="15.75">
      <c r="A32" s="49"/>
      <c r="B32" s="49"/>
      <c r="C32" s="49" t="s">
        <v>37</v>
      </c>
      <c r="D32" s="33"/>
    </row>
    <row r="33" spans="1:4" ht="29.25" customHeight="1">
      <c r="A33" s="69" t="s">
        <v>153</v>
      </c>
      <c r="B33" s="69"/>
      <c r="C33" s="49">
        <v>4703.29</v>
      </c>
      <c r="D33" s="33" t="s">
        <v>8</v>
      </c>
    </row>
    <row r="34" spans="1:4" ht="15.75">
      <c r="A34" s="6"/>
      <c r="B34" s="6"/>
      <c r="C34" s="6"/>
      <c r="D34" s="6"/>
    </row>
    <row r="35" spans="1:4" ht="15.75">
      <c r="A35" s="6"/>
      <c r="B35" s="6"/>
      <c r="C35" s="6"/>
      <c r="D35" s="6"/>
    </row>
  </sheetData>
  <mergeCells count="7">
    <mergeCell ref="A6:C6"/>
    <mergeCell ref="A8:B8"/>
    <mergeCell ref="A33:B33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4" sqref="A4:C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00390625" style="0" customWidth="1"/>
    <col min="4" max="4" width="7.574218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15.75">
      <c r="A5" s="6"/>
      <c r="B5" s="6"/>
      <c r="C5" s="6"/>
      <c r="D5" s="6"/>
    </row>
    <row r="6" spans="1:4" ht="18.75">
      <c r="A6" s="68" t="s">
        <v>117</v>
      </c>
      <c r="B6" s="68"/>
      <c r="C6" s="68"/>
      <c r="D6" s="20"/>
    </row>
    <row r="7" spans="1:4" ht="24" customHeight="1">
      <c r="A7" s="30"/>
      <c r="B7" s="51" t="s">
        <v>33</v>
      </c>
      <c r="C7" s="32">
        <v>-18874.32</v>
      </c>
      <c r="D7" s="33" t="s">
        <v>8</v>
      </c>
    </row>
    <row r="8" spans="1:4" ht="15.75">
      <c r="A8" s="70" t="s">
        <v>5</v>
      </c>
      <c r="B8" s="70"/>
      <c r="C8" s="24">
        <v>334.1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38715.5-2064.88</f>
        <v>36650.62</v>
      </c>
      <c r="D10" s="33" t="s">
        <v>8</v>
      </c>
    </row>
    <row r="11" spans="1:4" ht="15.75">
      <c r="A11" s="34"/>
      <c r="B11" s="27" t="s">
        <v>9</v>
      </c>
      <c r="C11" s="36">
        <v>92.1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28637.12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6748.82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1095.48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0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0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5178.54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4088.92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928.68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>
        <v>0</v>
      </c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6387.98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SUM(C24:C25)</f>
        <v>4208.7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47"/>
      <c r="B24" s="43" t="s">
        <v>155</v>
      </c>
      <c r="C24" s="44">
        <v>497.65</v>
      </c>
      <c r="D24" s="33" t="s">
        <v>8</v>
      </c>
    </row>
    <row r="25" spans="1:4" ht="15.75">
      <c r="A25" s="47"/>
      <c r="B25" s="48" t="s">
        <v>118</v>
      </c>
      <c r="C25" s="44">
        <v>3711.05</v>
      </c>
      <c r="D25" s="33" t="s">
        <v>8</v>
      </c>
    </row>
    <row r="26" spans="1:4" ht="15.75">
      <c r="A26" s="47"/>
      <c r="B26" s="48"/>
      <c r="C26" s="23"/>
      <c r="D26" s="33"/>
    </row>
    <row r="27" spans="1:4" ht="15.75">
      <c r="A27" s="47"/>
      <c r="B27" s="48"/>
      <c r="C27" s="43"/>
      <c r="D27" s="33"/>
    </row>
    <row r="28" spans="1:4" ht="15.75">
      <c r="A28" s="30"/>
      <c r="B28" s="30"/>
      <c r="C28" s="30"/>
      <c r="D28" s="33"/>
    </row>
    <row r="29" spans="1:4" ht="15.75">
      <c r="A29" s="49"/>
      <c r="B29" s="50" t="s">
        <v>152</v>
      </c>
      <c r="C29" s="32">
        <f>C7+C10-C12</f>
        <v>-10860.82</v>
      </c>
      <c r="D29" s="33" t="s">
        <v>8</v>
      </c>
    </row>
    <row r="30" spans="1:4" ht="15.75">
      <c r="A30" s="49"/>
      <c r="B30" s="49"/>
      <c r="C30" s="49" t="s">
        <v>37</v>
      </c>
      <c r="D30" s="33"/>
    </row>
    <row r="31" spans="1:4" ht="31.5" customHeight="1">
      <c r="A31" s="69" t="s">
        <v>153</v>
      </c>
      <c r="B31" s="69"/>
      <c r="C31" s="49">
        <v>5395.78</v>
      </c>
      <c r="D31" s="33" t="s">
        <v>8</v>
      </c>
    </row>
    <row r="32" spans="1:4" ht="15.75">
      <c r="A32" s="6"/>
      <c r="B32" s="6"/>
      <c r="C32" s="6"/>
      <c r="D32" s="6"/>
    </row>
    <row r="33" spans="1:4" ht="15.75">
      <c r="A33" s="6"/>
      <c r="B33" s="6"/>
      <c r="C33" s="6"/>
      <c r="D33" s="6"/>
    </row>
  </sheetData>
  <mergeCells count="7">
    <mergeCell ref="A6:C6"/>
    <mergeCell ref="A8:B8"/>
    <mergeCell ref="A31:B31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4" sqref="A4:C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28125" style="0" customWidth="1"/>
    <col min="4" max="4" width="7.0039062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15.75">
      <c r="A5" s="6"/>
      <c r="B5" s="6"/>
      <c r="C5" s="6"/>
      <c r="D5" s="6"/>
    </row>
    <row r="6" spans="1:4" ht="18.75">
      <c r="A6" s="68" t="s">
        <v>119</v>
      </c>
      <c r="B6" s="68"/>
      <c r="C6" s="68"/>
      <c r="D6" s="20"/>
    </row>
    <row r="7" spans="1:4" ht="27.75" customHeight="1">
      <c r="A7" s="30"/>
      <c r="B7" s="51" t="s">
        <v>33</v>
      </c>
      <c r="C7" s="32">
        <v>-15499.35</v>
      </c>
      <c r="D7" s="33" t="s">
        <v>8</v>
      </c>
    </row>
    <row r="8" spans="1:4" ht="15.75">
      <c r="A8" s="70" t="s">
        <v>5</v>
      </c>
      <c r="B8" s="70"/>
      <c r="C8" s="24">
        <v>691.1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80084.66-4271.42</f>
        <v>75813.24</v>
      </c>
      <c r="D10" s="33" t="s">
        <v>8</v>
      </c>
    </row>
    <row r="11" spans="1:4" ht="15.75">
      <c r="A11" s="34"/>
      <c r="B11" s="27" t="s">
        <v>9</v>
      </c>
      <c r="C11" s="36">
        <v>73.6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75590.2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13960.22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2266.84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0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8073.72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10712.04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8456.86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1921.34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>
        <v>0</v>
      </c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13213.82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SUM(C24:C27)</f>
        <v>16985.36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47"/>
      <c r="B24" s="43" t="s">
        <v>155</v>
      </c>
      <c r="C24" s="44">
        <v>497.65</v>
      </c>
      <c r="D24" s="33" t="s">
        <v>8</v>
      </c>
    </row>
    <row r="25" spans="1:4" ht="15.75">
      <c r="A25" s="47"/>
      <c r="B25" s="48" t="s">
        <v>118</v>
      </c>
      <c r="C25" s="44">
        <f>675+5163.2+1351.8+3357.7</f>
        <v>10547.7</v>
      </c>
      <c r="D25" s="33" t="s">
        <v>8</v>
      </c>
    </row>
    <row r="26" spans="1:4" ht="15.75">
      <c r="A26" s="47"/>
      <c r="B26" s="48" t="s">
        <v>81</v>
      </c>
      <c r="C26" s="44">
        <v>4659.26</v>
      </c>
      <c r="D26" s="33" t="s">
        <v>8</v>
      </c>
    </row>
    <row r="27" spans="1:4" ht="15.75">
      <c r="A27" s="47"/>
      <c r="B27" s="48" t="s">
        <v>82</v>
      </c>
      <c r="C27" s="43">
        <v>1280.75</v>
      </c>
      <c r="D27" s="33" t="s">
        <v>8</v>
      </c>
    </row>
    <row r="28" spans="1:4" ht="15.75">
      <c r="A28" s="30"/>
      <c r="B28" s="30"/>
      <c r="C28" s="30"/>
      <c r="D28" s="33"/>
    </row>
    <row r="29" spans="1:4" ht="15.75">
      <c r="A29" s="49"/>
      <c r="B29" s="50" t="s">
        <v>152</v>
      </c>
      <c r="C29" s="32">
        <f>C7+C10-C12</f>
        <v>-15276.31</v>
      </c>
      <c r="D29" s="33" t="s">
        <v>8</v>
      </c>
    </row>
    <row r="30" spans="1:4" ht="15.75">
      <c r="A30" s="49"/>
      <c r="B30" s="49"/>
      <c r="C30" s="49" t="s">
        <v>37</v>
      </c>
      <c r="D30" s="33"/>
    </row>
    <row r="31" spans="1:4" ht="31.5" customHeight="1">
      <c r="A31" s="69" t="s">
        <v>153</v>
      </c>
      <c r="B31" s="69"/>
      <c r="C31" s="49">
        <v>70028.88</v>
      </c>
      <c r="D31" s="33" t="s">
        <v>8</v>
      </c>
    </row>
    <row r="32" spans="1:4" ht="15.75">
      <c r="A32" s="6"/>
      <c r="B32" s="6"/>
      <c r="C32" s="6"/>
      <c r="D32" s="6"/>
    </row>
    <row r="33" spans="1:4" ht="15.75">
      <c r="A33" s="6"/>
      <c r="B33" s="6"/>
      <c r="C33" s="6"/>
      <c r="D33" s="6"/>
    </row>
  </sheetData>
  <mergeCells count="7">
    <mergeCell ref="A6:C6"/>
    <mergeCell ref="A8:B8"/>
    <mergeCell ref="A31:B31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A4" sqref="A4:C4"/>
    </sheetView>
  </sheetViews>
  <sheetFormatPr defaultColWidth="9.140625" defaultRowHeight="12.75"/>
  <cols>
    <col min="1" max="1" width="7.57421875" style="0" customWidth="1"/>
    <col min="2" max="2" width="58.7109375" style="0" customWidth="1"/>
    <col min="3" max="3" width="15.7109375" style="0" customWidth="1"/>
  </cols>
  <sheetData>
    <row r="1" spans="1:3" ht="15.75">
      <c r="A1" s="67" t="s">
        <v>1</v>
      </c>
      <c r="B1" s="67"/>
      <c r="C1" s="67"/>
    </row>
    <row r="2" spans="1:3" ht="15.75">
      <c r="A2" s="67" t="s">
        <v>2</v>
      </c>
      <c r="B2" s="67"/>
      <c r="C2" s="67"/>
    </row>
    <row r="3" spans="1:3" ht="15.75">
      <c r="A3" s="67" t="s">
        <v>3</v>
      </c>
      <c r="B3" s="67"/>
      <c r="C3" s="67"/>
    </row>
    <row r="4" spans="1:3" ht="18.75">
      <c r="A4" s="68" t="s">
        <v>148</v>
      </c>
      <c r="B4" s="68"/>
      <c r="C4" s="68"/>
    </row>
    <row r="5" spans="1:3" ht="15.75">
      <c r="A5" s="6"/>
      <c r="B5" s="6"/>
      <c r="C5" s="6"/>
    </row>
    <row r="6" spans="1:3" ht="18.75">
      <c r="A6" s="68" t="s">
        <v>41</v>
      </c>
      <c r="B6" s="68"/>
      <c r="C6" s="68"/>
    </row>
    <row r="7" spans="1:4" ht="24.75" customHeight="1">
      <c r="A7" s="30"/>
      <c r="B7" s="51" t="s">
        <v>33</v>
      </c>
      <c r="C7" s="30">
        <v>-5659.14</v>
      </c>
      <c r="D7" s="33" t="s">
        <v>8</v>
      </c>
    </row>
    <row r="8" spans="1:4" ht="15.75">
      <c r="A8" s="70" t="s">
        <v>5</v>
      </c>
      <c r="B8" s="70"/>
      <c r="C8" s="24">
        <v>805.8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93376.1-4980</f>
        <v>88396.1</v>
      </c>
      <c r="D10" s="33" t="s">
        <v>8</v>
      </c>
    </row>
    <row r="11" spans="1:4" ht="15.75">
      <c r="A11" s="34"/>
      <c r="B11" s="27" t="s">
        <v>9</v>
      </c>
      <c r="C11" s="36">
        <v>80.5</v>
      </c>
      <c r="D11" s="33" t="s">
        <v>10</v>
      </c>
    </row>
    <row r="12" spans="1:4" ht="15.75">
      <c r="A12" s="34">
        <v>2</v>
      </c>
      <c r="B12" s="24" t="s">
        <v>84</v>
      </c>
      <c r="C12" s="36">
        <f>SUM(C13:C22)</f>
        <v>92907.02</v>
      </c>
      <c r="D12" s="33" t="s">
        <v>8</v>
      </c>
    </row>
    <row r="13" spans="1:4" ht="15.75">
      <c r="A13" s="37" t="s">
        <v>23</v>
      </c>
      <c r="B13" s="27" t="s">
        <v>12</v>
      </c>
      <c r="C13" s="38">
        <v>16277.16</v>
      </c>
      <c r="D13" s="33" t="s">
        <v>8</v>
      </c>
    </row>
    <row r="14" spans="1:4" ht="20.25" customHeight="1">
      <c r="A14" s="37" t="s">
        <v>24</v>
      </c>
      <c r="B14" s="27" t="s">
        <v>13</v>
      </c>
      <c r="C14" s="38">
        <v>2643.02</v>
      </c>
      <c r="D14" s="33" t="s">
        <v>8</v>
      </c>
    </row>
    <row r="15" spans="1:4" ht="15.75">
      <c r="A15" s="37" t="s">
        <v>25</v>
      </c>
      <c r="B15" s="27" t="s">
        <v>14</v>
      </c>
      <c r="C15" s="38">
        <v>0</v>
      </c>
      <c r="D15" s="33" t="s">
        <v>8</v>
      </c>
    </row>
    <row r="16" spans="1:4" ht="15.75">
      <c r="A16" s="37" t="s">
        <v>26</v>
      </c>
      <c r="B16" s="27" t="s">
        <v>0</v>
      </c>
      <c r="C16" s="38">
        <v>8073.72</v>
      </c>
      <c r="D16" s="33" t="s">
        <v>8</v>
      </c>
    </row>
    <row r="17" spans="1:4" ht="31.5">
      <c r="A17" s="37" t="s">
        <v>27</v>
      </c>
      <c r="B17" s="27" t="s">
        <v>15</v>
      </c>
      <c r="C17" s="38">
        <v>12489.86</v>
      </c>
      <c r="D17" s="33" t="s">
        <v>8</v>
      </c>
    </row>
    <row r="18" spans="1:4" ht="15.75">
      <c r="A18" s="37" t="s">
        <v>28</v>
      </c>
      <c r="B18" s="27" t="s">
        <v>16</v>
      </c>
      <c r="C18" s="38">
        <v>9865.22</v>
      </c>
      <c r="D18" s="33" t="s">
        <v>8</v>
      </c>
    </row>
    <row r="19" spans="1:4" ht="31.5">
      <c r="A19" s="37" t="s">
        <v>29</v>
      </c>
      <c r="B19" s="27" t="s">
        <v>17</v>
      </c>
      <c r="C19" s="38">
        <v>2238.88</v>
      </c>
      <c r="D19" s="33" t="s">
        <v>8</v>
      </c>
    </row>
    <row r="20" spans="1:4" ht="15.75">
      <c r="A20" s="37" t="s">
        <v>30</v>
      </c>
      <c r="B20" s="27" t="s">
        <v>21</v>
      </c>
      <c r="C20" s="38">
        <v>0</v>
      </c>
      <c r="D20" s="33" t="s">
        <v>8</v>
      </c>
    </row>
    <row r="21" spans="1:4" ht="15.75">
      <c r="A21" s="37" t="s">
        <v>31</v>
      </c>
      <c r="B21" s="27" t="s">
        <v>18</v>
      </c>
      <c r="C21" s="38">
        <v>15406.92</v>
      </c>
      <c r="D21" s="33" t="s">
        <v>8</v>
      </c>
    </row>
    <row r="22" spans="1:4" ht="15.75">
      <c r="A22" s="37" t="s">
        <v>32</v>
      </c>
      <c r="B22" s="27" t="s">
        <v>19</v>
      </c>
      <c r="C22" s="38">
        <f>C24+C25+C26+C28+C29+C30+C32+C31+C27</f>
        <v>25912.24</v>
      </c>
      <c r="D22" s="33" t="s">
        <v>8</v>
      </c>
    </row>
    <row r="23" spans="1:4" ht="15.75">
      <c r="A23" s="37"/>
      <c r="B23" s="41" t="s">
        <v>22</v>
      </c>
      <c r="C23" s="30"/>
      <c r="D23" s="33"/>
    </row>
    <row r="24" spans="1:4" ht="15.75">
      <c r="A24" s="37"/>
      <c r="B24" s="43" t="s">
        <v>155</v>
      </c>
      <c r="C24" s="43">
        <v>497.69</v>
      </c>
      <c r="D24" s="33" t="s">
        <v>8</v>
      </c>
    </row>
    <row r="25" spans="1:4" ht="15.75">
      <c r="A25" s="37"/>
      <c r="B25" s="45" t="s">
        <v>159</v>
      </c>
      <c r="C25" s="44">
        <v>8000</v>
      </c>
      <c r="D25" s="33" t="s">
        <v>8</v>
      </c>
    </row>
    <row r="26" spans="1:4" ht="15.75">
      <c r="A26" s="37"/>
      <c r="B26" s="45" t="s">
        <v>162</v>
      </c>
      <c r="C26" s="46">
        <v>1308</v>
      </c>
      <c r="D26" s="33" t="s">
        <v>8</v>
      </c>
    </row>
    <row r="27" spans="1:4" ht="15.75">
      <c r="A27" s="37"/>
      <c r="B27" s="45" t="s">
        <v>40</v>
      </c>
      <c r="C27" s="46">
        <v>3139.68</v>
      </c>
      <c r="D27" s="33" t="s">
        <v>8</v>
      </c>
    </row>
    <row r="28" spans="1:4" ht="15.75">
      <c r="A28" s="47"/>
      <c r="B28" s="48" t="s">
        <v>39</v>
      </c>
      <c r="C28" s="43">
        <v>2311.17</v>
      </c>
      <c r="D28" s="33" t="s">
        <v>8</v>
      </c>
    </row>
    <row r="29" spans="1:4" ht="15.75">
      <c r="A29" s="47"/>
      <c r="B29" s="48" t="s">
        <v>36</v>
      </c>
      <c r="C29" s="44">
        <v>776</v>
      </c>
      <c r="D29" s="33" t="s">
        <v>8</v>
      </c>
    </row>
    <row r="30" spans="1:4" ht="19.5" customHeight="1">
      <c r="A30" s="47"/>
      <c r="B30" s="45" t="s">
        <v>161</v>
      </c>
      <c r="C30" s="43">
        <v>2430</v>
      </c>
      <c r="D30" s="33" t="s">
        <v>8</v>
      </c>
    </row>
    <row r="31" spans="1:4" ht="18.75" customHeight="1">
      <c r="A31" s="47"/>
      <c r="B31" s="48" t="s">
        <v>81</v>
      </c>
      <c r="C31" s="44">
        <v>5859.8</v>
      </c>
      <c r="D31" s="33" t="s">
        <v>8</v>
      </c>
    </row>
    <row r="32" spans="1:4" ht="20.25" customHeight="1">
      <c r="A32" s="47"/>
      <c r="B32" s="48" t="s">
        <v>82</v>
      </c>
      <c r="C32" s="43">
        <v>1589.9</v>
      </c>
      <c r="D32" s="33" t="s">
        <v>8</v>
      </c>
    </row>
    <row r="33" spans="1:4" ht="15.75">
      <c r="A33" s="47"/>
      <c r="B33" s="48"/>
      <c r="C33" s="44"/>
      <c r="D33" s="33"/>
    </row>
    <row r="34" spans="1:4" ht="15.75">
      <c r="A34" s="30"/>
      <c r="B34" s="50" t="s">
        <v>152</v>
      </c>
      <c r="C34" s="32">
        <f>C7+C10-C12</f>
        <v>-10170.06</v>
      </c>
      <c r="D34" s="33" t="s">
        <v>8</v>
      </c>
    </row>
    <row r="35" spans="1:4" ht="15.75">
      <c r="A35" s="30"/>
      <c r="B35" s="30"/>
      <c r="C35" s="30" t="s">
        <v>37</v>
      </c>
      <c r="D35" s="33"/>
    </row>
    <row r="36" spans="1:4" ht="35.25" customHeight="1">
      <c r="A36" s="69" t="s">
        <v>153</v>
      </c>
      <c r="B36" s="69"/>
      <c r="C36" s="49">
        <v>58863.18</v>
      </c>
      <c r="D36" s="33" t="s">
        <v>8</v>
      </c>
    </row>
    <row r="37" spans="1:3" ht="15.75">
      <c r="A37" s="6"/>
      <c r="B37" s="6"/>
      <c r="C37" s="6"/>
    </row>
    <row r="38" spans="1:3" ht="15.75">
      <c r="A38" s="6"/>
      <c r="B38" s="6"/>
      <c r="C38" s="6"/>
    </row>
  </sheetData>
  <mergeCells count="7">
    <mergeCell ref="A6:C6"/>
    <mergeCell ref="A36:B36"/>
    <mergeCell ref="A1:C1"/>
    <mergeCell ref="A2:C2"/>
    <mergeCell ref="A3:C3"/>
    <mergeCell ref="A4:C4"/>
    <mergeCell ref="A8:B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4" sqref="A4:C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28125" style="0" customWidth="1"/>
    <col min="4" max="4" width="7.851562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15.75">
      <c r="A5" s="6"/>
      <c r="B5" s="6"/>
      <c r="C5" s="6"/>
      <c r="D5" s="6"/>
    </row>
    <row r="6" spans="1:4" ht="18.75">
      <c r="A6" s="68" t="s">
        <v>120</v>
      </c>
      <c r="B6" s="68"/>
      <c r="C6" s="68"/>
      <c r="D6" s="20"/>
    </row>
    <row r="7" spans="1:4" ht="24.75" customHeight="1">
      <c r="A7" s="30"/>
      <c r="B7" s="51" t="s">
        <v>33</v>
      </c>
      <c r="C7" s="32">
        <v>-42.62</v>
      </c>
      <c r="D7" s="33" t="s">
        <v>8</v>
      </c>
    </row>
    <row r="8" spans="1:4" ht="15.75">
      <c r="A8" s="70" t="s">
        <v>5</v>
      </c>
      <c r="B8" s="70"/>
      <c r="C8" s="24">
        <v>141.7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v>12582.98</v>
      </c>
      <c r="D10" s="33" t="s">
        <v>8</v>
      </c>
    </row>
    <row r="11" spans="1:4" ht="15.75">
      <c r="A11" s="34"/>
      <c r="B11" s="27" t="s">
        <v>9</v>
      </c>
      <c r="C11" s="36">
        <v>67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10462.09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2862.34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464.76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0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0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2196.36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1731.7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0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>
        <v>0</v>
      </c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2709.28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SUM(C24:C24)</f>
        <v>497.65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47"/>
      <c r="B24" s="43" t="s">
        <v>155</v>
      </c>
      <c r="C24" s="44">
        <v>497.65</v>
      </c>
      <c r="D24" s="33" t="s">
        <v>8</v>
      </c>
    </row>
    <row r="25" spans="1:4" ht="15.75">
      <c r="A25" s="47"/>
      <c r="B25" s="48"/>
      <c r="C25" s="23"/>
      <c r="D25" s="33"/>
    </row>
    <row r="26" spans="1:4" ht="15.75">
      <c r="A26" s="47"/>
      <c r="B26" s="48"/>
      <c r="C26" s="43"/>
      <c r="D26" s="33"/>
    </row>
    <row r="27" spans="1:4" ht="15.75">
      <c r="A27" s="30"/>
      <c r="B27" s="30"/>
      <c r="C27" s="30"/>
      <c r="D27" s="33"/>
    </row>
    <row r="28" spans="1:4" ht="15.75">
      <c r="A28" s="49"/>
      <c r="B28" s="50" t="s">
        <v>152</v>
      </c>
      <c r="C28" s="32">
        <f>C7+C10-C12</f>
        <v>2078.27</v>
      </c>
      <c r="D28" s="33" t="s">
        <v>8</v>
      </c>
    </row>
    <row r="29" spans="1:4" ht="15.75">
      <c r="A29" s="49"/>
      <c r="B29" s="49"/>
      <c r="C29" s="49" t="s">
        <v>37</v>
      </c>
      <c r="D29" s="33"/>
    </row>
    <row r="30" spans="1:4" ht="34.5" customHeight="1">
      <c r="A30" s="69" t="s">
        <v>153</v>
      </c>
      <c r="B30" s="69"/>
      <c r="C30" s="32">
        <v>26462.53</v>
      </c>
      <c r="D30" s="33" t="s">
        <v>8</v>
      </c>
    </row>
    <row r="31" spans="1:4" ht="15.75">
      <c r="A31" s="6"/>
      <c r="B31" s="6"/>
      <c r="C31" s="6"/>
      <c r="D31" s="6"/>
    </row>
    <row r="32" spans="1:4" ht="15.75">
      <c r="A32" s="6"/>
      <c r="B32" s="6"/>
      <c r="C32" s="6"/>
      <c r="D32" s="6"/>
    </row>
  </sheetData>
  <mergeCells count="7">
    <mergeCell ref="A6:C6"/>
    <mergeCell ref="A8:B8"/>
    <mergeCell ref="A30:B30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4" sqref="A4:C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57421875" style="0" customWidth="1"/>
    <col min="4" max="4" width="7.2812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11.25" customHeight="1">
      <c r="A5" s="6"/>
      <c r="B5" s="6"/>
      <c r="C5" s="6"/>
      <c r="D5" s="6"/>
    </row>
    <row r="6" spans="1:4" ht="18.75">
      <c r="A6" s="68" t="s">
        <v>121</v>
      </c>
      <c r="B6" s="68"/>
      <c r="C6" s="68"/>
      <c r="D6" s="20"/>
    </row>
    <row r="7" spans="1:4" ht="29.25" customHeight="1">
      <c r="A7" s="30"/>
      <c r="B7" s="51" t="s">
        <v>152</v>
      </c>
      <c r="C7" s="32">
        <v>306.38</v>
      </c>
      <c r="D7" s="33" t="s">
        <v>8</v>
      </c>
    </row>
    <row r="8" spans="1:4" ht="15.75">
      <c r="A8" s="70" t="s">
        <v>5</v>
      </c>
      <c r="B8" s="70"/>
      <c r="C8" s="24">
        <v>94.8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7703.46</f>
        <v>7703.46</v>
      </c>
      <c r="D10" s="33" t="s">
        <v>8</v>
      </c>
    </row>
    <row r="11" spans="1:4" ht="15.75">
      <c r="A11" s="34"/>
      <c r="B11" s="27" t="s">
        <v>9</v>
      </c>
      <c r="C11" s="36">
        <v>100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6597.07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1346.16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310.94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0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0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1469.36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1160.36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0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>
        <v>0</v>
      </c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1812.6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SUM(C24:C24)</f>
        <v>497.65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47"/>
      <c r="B24" s="43" t="s">
        <v>155</v>
      </c>
      <c r="C24" s="44">
        <v>497.65</v>
      </c>
      <c r="D24" s="33" t="s">
        <v>8</v>
      </c>
    </row>
    <row r="25" spans="1:4" ht="15.75">
      <c r="A25" s="47"/>
      <c r="B25" s="48"/>
      <c r="C25" s="23"/>
      <c r="D25" s="33"/>
    </row>
    <row r="26" spans="1:4" ht="15.75">
      <c r="A26" s="47"/>
      <c r="B26" s="48"/>
      <c r="C26" s="43"/>
      <c r="D26" s="33"/>
    </row>
    <row r="27" spans="1:4" ht="15.75">
      <c r="A27" s="30"/>
      <c r="B27" s="30"/>
      <c r="C27" s="30"/>
      <c r="D27" s="33"/>
    </row>
    <row r="28" spans="1:4" ht="15.75">
      <c r="A28" s="49"/>
      <c r="B28" s="50" t="s">
        <v>152</v>
      </c>
      <c r="C28" s="32">
        <f>C7+C10-C12</f>
        <v>1412.77</v>
      </c>
      <c r="D28" s="33" t="s">
        <v>8</v>
      </c>
    </row>
    <row r="29" spans="1:4" ht="15.75">
      <c r="A29" s="49"/>
      <c r="B29" s="49"/>
      <c r="C29" s="49" t="s">
        <v>37</v>
      </c>
      <c r="D29" s="33"/>
    </row>
    <row r="30" spans="1:4" ht="32.25" customHeight="1">
      <c r="A30" s="69" t="s">
        <v>153</v>
      </c>
      <c r="B30" s="69"/>
      <c r="C30" s="32">
        <v>0</v>
      </c>
      <c r="D30" s="33" t="s">
        <v>8</v>
      </c>
    </row>
    <row r="31" spans="1:4" ht="15.75">
      <c r="A31" s="6"/>
      <c r="B31" s="6"/>
      <c r="C31" s="6"/>
      <c r="D31" s="6"/>
    </row>
    <row r="32" spans="1:4" ht="15.75">
      <c r="A32" s="6"/>
      <c r="B32" s="6"/>
      <c r="C32" s="6"/>
      <c r="D32" s="6"/>
    </row>
  </sheetData>
  <mergeCells count="7">
    <mergeCell ref="A6:C6"/>
    <mergeCell ref="A8:B8"/>
    <mergeCell ref="A30:B30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4" sqref="A4:C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140625" style="0" customWidth="1"/>
    <col min="4" max="4" width="6.71093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10.5" customHeight="1">
      <c r="A5" s="6"/>
      <c r="B5" s="6"/>
      <c r="C5" s="6"/>
      <c r="D5" s="6"/>
    </row>
    <row r="6" spans="1:4" ht="18.75">
      <c r="A6" s="68" t="s">
        <v>122</v>
      </c>
      <c r="B6" s="68"/>
      <c r="C6" s="68"/>
      <c r="D6" s="20"/>
    </row>
    <row r="7" spans="1:4" ht="27" customHeight="1">
      <c r="A7" s="30"/>
      <c r="B7" s="51" t="s">
        <v>33</v>
      </c>
      <c r="C7" s="32">
        <v>810.81</v>
      </c>
      <c r="D7" s="33" t="s">
        <v>8</v>
      </c>
    </row>
    <row r="8" spans="1:4" ht="15.75">
      <c r="A8" s="70" t="s">
        <v>5</v>
      </c>
      <c r="B8" s="70"/>
      <c r="C8" s="24">
        <v>563.35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65281.02-3481.62</f>
        <v>61799.4</v>
      </c>
      <c r="D10" s="33" t="s">
        <v>8</v>
      </c>
    </row>
    <row r="11" spans="1:4" ht="15.75">
      <c r="A11" s="34"/>
      <c r="B11" s="27" t="s">
        <v>9</v>
      </c>
      <c r="C11" s="36">
        <v>83.5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42514.26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11379.68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1847.78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0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0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8731.92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6892.7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1565.98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>
        <v>0</v>
      </c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10771.26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SUM(C24:C25)</f>
        <v>1324.94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37"/>
      <c r="B24" s="43" t="s">
        <v>155</v>
      </c>
      <c r="C24" s="44">
        <v>497.69</v>
      </c>
      <c r="D24" s="33" t="s">
        <v>8</v>
      </c>
    </row>
    <row r="25" spans="1:4" ht="15.75">
      <c r="A25" s="47"/>
      <c r="B25" s="48" t="s">
        <v>48</v>
      </c>
      <c r="C25" s="44">
        <v>827.25</v>
      </c>
      <c r="D25" s="33" t="s">
        <v>8</v>
      </c>
    </row>
    <row r="26" spans="1:4" ht="15.75">
      <c r="A26" s="47"/>
      <c r="B26" s="48"/>
      <c r="C26" s="23"/>
      <c r="D26" s="33"/>
    </row>
    <row r="27" spans="1:4" ht="15.75">
      <c r="A27" s="47"/>
      <c r="B27" s="48"/>
      <c r="C27" s="43"/>
      <c r="D27" s="33"/>
    </row>
    <row r="28" spans="1:4" ht="15.75">
      <c r="A28" s="30"/>
      <c r="B28" s="30"/>
      <c r="C28" s="30"/>
      <c r="D28" s="33"/>
    </row>
    <row r="29" spans="1:4" ht="15.75">
      <c r="A29" s="49"/>
      <c r="B29" s="50" t="s">
        <v>152</v>
      </c>
      <c r="C29" s="32">
        <f>C7+C10-C12</f>
        <v>20095.95</v>
      </c>
      <c r="D29" s="33" t="s">
        <v>8</v>
      </c>
    </row>
    <row r="30" spans="1:4" ht="15.75">
      <c r="A30" s="49"/>
      <c r="B30" s="49"/>
      <c r="C30" s="49" t="s">
        <v>37</v>
      </c>
      <c r="D30" s="33"/>
    </row>
    <row r="31" spans="1:4" ht="32.25" customHeight="1">
      <c r="A31" s="69" t="s">
        <v>153</v>
      </c>
      <c r="B31" s="69"/>
      <c r="C31" s="49">
        <v>28365.26</v>
      </c>
      <c r="D31" s="33" t="s">
        <v>8</v>
      </c>
    </row>
    <row r="32" spans="1:4" ht="15.75">
      <c r="A32" s="6"/>
      <c r="B32" s="6"/>
      <c r="C32" s="6"/>
      <c r="D32" s="6"/>
    </row>
    <row r="33" spans="1:4" ht="15.75">
      <c r="A33" s="6"/>
      <c r="B33" s="6"/>
      <c r="C33" s="6"/>
      <c r="D33" s="6"/>
    </row>
  </sheetData>
  <mergeCells count="7">
    <mergeCell ref="A6:C6"/>
    <mergeCell ref="A8:B8"/>
    <mergeCell ref="A31:B31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4" sqref="A4:C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8515625" style="0" customWidth="1"/>
    <col min="4" max="4" width="8.0039062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9" customHeight="1">
      <c r="A5" s="6"/>
      <c r="B5" s="6"/>
      <c r="C5" s="6"/>
      <c r="D5" s="6"/>
    </row>
    <row r="6" spans="1:4" ht="18.75">
      <c r="A6" s="68" t="s">
        <v>123</v>
      </c>
      <c r="B6" s="68"/>
      <c r="C6" s="68"/>
      <c r="D6" s="20"/>
    </row>
    <row r="7" spans="1:4" ht="28.5" customHeight="1">
      <c r="A7" s="30"/>
      <c r="B7" s="51" t="s">
        <v>33</v>
      </c>
      <c r="C7" s="32">
        <v>4491.29</v>
      </c>
      <c r="D7" s="33" t="s">
        <v>8</v>
      </c>
    </row>
    <row r="8" spans="1:4" ht="15.75">
      <c r="A8" s="70" t="s">
        <v>5</v>
      </c>
      <c r="B8" s="70"/>
      <c r="C8" s="24">
        <v>334.9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38332.64-2072.28</f>
        <v>36260.36</v>
      </c>
      <c r="D10" s="33" t="s">
        <v>8</v>
      </c>
    </row>
    <row r="11" spans="1:4" ht="15.75">
      <c r="A11" s="34"/>
      <c r="B11" s="27" t="s">
        <v>9</v>
      </c>
      <c r="C11" s="36">
        <v>70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31664.57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6764.98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1098.44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0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5387.4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5190.96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4100.06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930.94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>
        <v>0</v>
      </c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6403.3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SUM(C24:C25)</f>
        <v>1788.49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47"/>
      <c r="B24" s="43" t="s">
        <v>155</v>
      </c>
      <c r="C24" s="44">
        <v>497.69</v>
      </c>
      <c r="D24" s="33" t="s">
        <v>8</v>
      </c>
    </row>
    <row r="25" spans="1:4" ht="15.75">
      <c r="A25" s="47"/>
      <c r="B25" s="48" t="s">
        <v>118</v>
      </c>
      <c r="C25" s="44">
        <v>1290.8</v>
      </c>
      <c r="D25" s="33" t="s">
        <v>8</v>
      </c>
    </row>
    <row r="26" spans="1:4" ht="15.75">
      <c r="A26" s="47"/>
      <c r="B26" s="48"/>
      <c r="C26" s="23"/>
      <c r="D26" s="33"/>
    </row>
    <row r="27" spans="1:4" ht="15.75">
      <c r="A27" s="47"/>
      <c r="B27" s="48"/>
      <c r="C27" s="43"/>
      <c r="D27" s="33"/>
    </row>
    <row r="28" spans="1:4" ht="15.75">
      <c r="A28" s="30"/>
      <c r="B28" s="30"/>
      <c r="C28" s="30"/>
      <c r="D28" s="33"/>
    </row>
    <row r="29" spans="1:4" ht="15.75">
      <c r="A29" s="49"/>
      <c r="B29" s="50" t="s">
        <v>152</v>
      </c>
      <c r="C29" s="32">
        <f>C7+C10-C12</f>
        <v>9087.08</v>
      </c>
      <c r="D29" s="33" t="s">
        <v>8</v>
      </c>
    </row>
    <row r="30" spans="1:4" ht="15.75">
      <c r="A30" s="49"/>
      <c r="B30" s="49"/>
      <c r="C30" s="49" t="s">
        <v>37</v>
      </c>
      <c r="D30" s="33"/>
    </row>
    <row r="31" spans="1:4" ht="29.25" customHeight="1">
      <c r="A31" s="69" t="s">
        <v>153</v>
      </c>
      <c r="B31" s="69"/>
      <c r="C31" s="49">
        <v>44169.84</v>
      </c>
      <c r="D31" s="33" t="s">
        <v>8</v>
      </c>
    </row>
    <row r="32" spans="1:4" ht="15.75">
      <c r="A32" s="6"/>
      <c r="B32" s="6"/>
      <c r="C32" s="6"/>
      <c r="D32" s="6"/>
    </row>
    <row r="33" spans="1:4" ht="15.75">
      <c r="A33" s="6"/>
      <c r="B33" s="6"/>
      <c r="C33" s="6"/>
      <c r="D33" s="6"/>
    </row>
  </sheetData>
  <mergeCells count="7">
    <mergeCell ref="A6:C6"/>
    <mergeCell ref="A8:B8"/>
    <mergeCell ref="A31:B31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4" sqref="A4:C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4.28125" style="0" customWidth="1"/>
    <col min="4" max="4" width="6.71093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9.75" customHeight="1">
      <c r="A5" s="6"/>
      <c r="B5" s="6"/>
      <c r="C5" s="6"/>
      <c r="D5" s="6"/>
    </row>
    <row r="6" spans="1:4" ht="18.75">
      <c r="A6" s="68" t="s">
        <v>124</v>
      </c>
      <c r="B6" s="68"/>
      <c r="C6" s="68"/>
      <c r="D6" s="20"/>
    </row>
    <row r="7" spans="1:4" ht="27" customHeight="1">
      <c r="A7" s="30"/>
      <c r="B7" s="51" t="s">
        <v>33</v>
      </c>
      <c r="C7" s="32">
        <v>-13412.51</v>
      </c>
      <c r="D7" s="33" t="s">
        <v>8</v>
      </c>
    </row>
    <row r="8" spans="1:4" ht="15.75">
      <c r="A8" s="70" t="s">
        <v>5</v>
      </c>
      <c r="B8" s="70"/>
      <c r="C8" s="24">
        <v>251.9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v>22368.74</v>
      </c>
      <c r="D10" s="33" t="s">
        <v>8</v>
      </c>
    </row>
    <row r="11" spans="1:4" ht="15.75">
      <c r="A11" s="34"/>
      <c r="B11" s="27" t="s">
        <v>9</v>
      </c>
      <c r="C11" s="36">
        <v>87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36079.27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5088.38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826.2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0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0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3904.46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3081.2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0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>
        <v>0</v>
      </c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4816.34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SUM(C24:C25)</f>
        <v>18362.69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37"/>
      <c r="B24" s="43" t="s">
        <v>155</v>
      </c>
      <c r="C24" s="44">
        <v>497.69</v>
      </c>
      <c r="D24" s="33" t="s">
        <v>8</v>
      </c>
    </row>
    <row r="25" spans="1:4" ht="15.75">
      <c r="A25" s="37"/>
      <c r="B25" s="45" t="s">
        <v>220</v>
      </c>
      <c r="C25" s="46">
        <v>17865</v>
      </c>
      <c r="D25" s="33" t="s">
        <v>8</v>
      </c>
    </row>
    <row r="26" spans="1:4" ht="15.75">
      <c r="A26" s="47"/>
      <c r="B26" s="48"/>
      <c r="C26" s="23"/>
      <c r="D26" s="33"/>
    </row>
    <row r="27" spans="1:4" ht="15.75">
      <c r="A27" s="47"/>
      <c r="B27" s="48"/>
      <c r="C27" s="43"/>
      <c r="D27" s="33"/>
    </row>
    <row r="28" spans="1:4" ht="15.75">
      <c r="A28" s="30"/>
      <c r="B28" s="30"/>
      <c r="C28" s="30"/>
      <c r="D28" s="33"/>
    </row>
    <row r="29" spans="1:4" ht="15.75">
      <c r="A29" s="49"/>
      <c r="B29" s="50" t="s">
        <v>152</v>
      </c>
      <c r="C29" s="32">
        <f>C7+C10-C12</f>
        <v>-27123.04</v>
      </c>
      <c r="D29" s="33" t="s">
        <v>8</v>
      </c>
    </row>
    <row r="30" spans="1:4" ht="15.75">
      <c r="A30" s="49"/>
      <c r="B30" s="49"/>
      <c r="C30" s="49" t="s">
        <v>37</v>
      </c>
      <c r="D30" s="33"/>
    </row>
    <row r="31" spans="1:4" ht="33.75" customHeight="1">
      <c r="A31" s="69" t="s">
        <v>153</v>
      </c>
      <c r="B31" s="69"/>
      <c r="C31" s="49">
        <v>9322.45</v>
      </c>
      <c r="D31" s="33" t="s">
        <v>8</v>
      </c>
    </row>
    <row r="32" spans="1:4" ht="15.75">
      <c r="A32" s="6"/>
      <c r="B32" s="6"/>
      <c r="C32" s="6"/>
      <c r="D32" s="6"/>
    </row>
    <row r="33" spans="1:4" ht="15.75">
      <c r="A33" s="6"/>
      <c r="B33" s="6"/>
      <c r="C33" s="6"/>
      <c r="D33" s="6"/>
    </row>
  </sheetData>
  <mergeCells count="7">
    <mergeCell ref="A6:C6"/>
    <mergeCell ref="A8:B8"/>
    <mergeCell ref="A31:B31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4" sqref="A4:C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140625" style="0" customWidth="1"/>
    <col min="4" max="4" width="7.851562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9.75" customHeight="1">
      <c r="A5" s="6"/>
      <c r="B5" s="6"/>
      <c r="C5" s="6"/>
      <c r="D5" s="6"/>
    </row>
    <row r="6" spans="1:4" ht="18.75">
      <c r="A6" s="68" t="s">
        <v>125</v>
      </c>
      <c r="B6" s="68"/>
      <c r="C6" s="68"/>
      <c r="D6" s="20"/>
    </row>
    <row r="7" spans="1:4" ht="36" customHeight="1">
      <c r="A7" s="30"/>
      <c r="B7" s="51" t="s">
        <v>33</v>
      </c>
      <c r="C7" s="32">
        <v>-7060.75</v>
      </c>
      <c r="D7" s="33" t="s">
        <v>8</v>
      </c>
    </row>
    <row r="8" spans="1:4" ht="15.75">
      <c r="A8" s="70" t="s">
        <v>5</v>
      </c>
      <c r="B8" s="70"/>
      <c r="C8" s="24">
        <v>2007.4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261002.14-5554.19</f>
        <v>255447.95</v>
      </c>
      <c r="D10" s="33" t="s">
        <v>8</v>
      </c>
    </row>
    <row r="11" spans="1:4" ht="15.75">
      <c r="A11" s="34"/>
      <c r="B11" s="27" t="s">
        <v>9</v>
      </c>
      <c r="C11" s="36">
        <v>86.8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263467.21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40549.48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6584.26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6027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22140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45246.82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24570.6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5580.58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>
        <v>0</v>
      </c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38381.5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SUM(C24:C33)</f>
        <v>74386.97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37"/>
      <c r="B24" s="42" t="s">
        <v>50</v>
      </c>
      <c r="C24" s="43">
        <v>836.28</v>
      </c>
      <c r="D24" s="33" t="s">
        <v>8</v>
      </c>
    </row>
    <row r="25" spans="1:4" ht="15.75">
      <c r="A25" s="37"/>
      <c r="B25" s="48" t="s">
        <v>58</v>
      </c>
      <c r="C25" s="44">
        <v>1676</v>
      </c>
      <c r="D25" s="33" t="s">
        <v>8</v>
      </c>
    </row>
    <row r="26" spans="1:4" ht="15.75">
      <c r="A26" s="37"/>
      <c r="B26" s="42" t="s">
        <v>252</v>
      </c>
      <c r="C26" s="44">
        <v>13000</v>
      </c>
      <c r="D26" s="33" t="s">
        <v>8</v>
      </c>
    </row>
    <row r="27" spans="1:4" ht="15.75">
      <c r="A27" s="37"/>
      <c r="B27" s="45" t="s">
        <v>61</v>
      </c>
      <c r="C27" s="46">
        <v>17774</v>
      </c>
      <c r="D27" s="33" t="s">
        <v>8</v>
      </c>
    </row>
    <row r="28" spans="1:4" ht="15.75">
      <c r="A28" s="37"/>
      <c r="B28" s="43" t="s">
        <v>155</v>
      </c>
      <c r="C28" s="46">
        <v>1493.07</v>
      </c>
      <c r="D28" s="33" t="s">
        <v>8</v>
      </c>
    </row>
    <row r="29" spans="1:4" ht="15.75">
      <c r="A29" s="47"/>
      <c r="B29" s="45" t="s">
        <v>42</v>
      </c>
      <c r="C29" s="44">
        <v>14842.8</v>
      </c>
      <c r="D29" s="33" t="s">
        <v>8</v>
      </c>
    </row>
    <row r="30" spans="1:4" ht="15.75">
      <c r="A30" s="47"/>
      <c r="B30" s="48" t="s">
        <v>48</v>
      </c>
      <c r="C30" s="44">
        <v>827.25</v>
      </c>
      <c r="D30" s="33" t="s">
        <v>8</v>
      </c>
    </row>
    <row r="31" spans="1:4" ht="15.75">
      <c r="A31" s="47"/>
      <c r="B31" s="48" t="s">
        <v>253</v>
      </c>
      <c r="C31" s="44">
        <v>3711.05</v>
      </c>
      <c r="D31" s="33" t="s">
        <v>8</v>
      </c>
    </row>
    <row r="32" spans="1:4" s="61" customFormat="1" ht="15.75">
      <c r="A32" s="59"/>
      <c r="B32" s="63" t="s">
        <v>81</v>
      </c>
      <c r="C32" s="53">
        <v>16428.41</v>
      </c>
      <c r="D32" s="56" t="s">
        <v>8</v>
      </c>
    </row>
    <row r="33" spans="1:4" s="61" customFormat="1" ht="15.75">
      <c r="A33" s="59"/>
      <c r="B33" s="63" t="s">
        <v>82</v>
      </c>
      <c r="C33" s="64">
        <v>3798.11</v>
      </c>
      <c r="D33" s="56" t="s">
        <v>8</v>
      </c>
    </row>
    <row r="34" spans="1:4" ht="15.75">
      <c r="A34" s="47"/>
      <c r="B34" s="48"/>
      <c r="C34" s="23"/>
      <c r="D34" s="33"/>
    </row>
    <row r="35" spans="1:4" ht="15.75">
      <c r="A35" s="30"/>
      <c r="B35" s="30"/>
      <c r="C35" s="30"/>
      <c r="D35" s="33"/>
    </row>
    <row r="36" spans="1:4" ht="15.75">
      <c r="A36" s="49"/>
      <c r="B36" s="50" t="s">
        <v>152</v>
      </c>
      <c r="C36" s="32">
        <f>C7+C10-C12</f>
        <v>-15080.01</v>
      </c>
      <c r="D36" s="33" t="s">
        <v>8</v>
      </c>
    </row>
    <row r="37" spans="1:4" ht="15.75">
      <c r="A37" s="49"/>
      <c r="B37" s="49"/>
      <c r="C37" s="49" t="s">
        <v>37</v>
      </c>
      <c r="D37" s="33"/>
    </row>
    <row r="38" spans="1:4" ht="30" customHeight="1">
      <c r="A38" s="69" t="s">
        <v>153</v>
      </c>
      <c r="B38" s="69"/>
      <c r="C38" s="49">
        <v>27272.52</v>
      </c>
      <c r="D38" s="33" t="s">
        <v>8</v>
      </c>
    </row>
    <row r="39" spans="1:4" ht="15.75">
      <c r="A39" s="6"/>
      <c r="B39" s="6"/>
      <c r="C39" s="6"/>
      <c r="D39" s="6"/>
    </row>
    <row r="40" spans="1:4" ht="15.75">
      <c r="A40" s="6"/>
      <c r="B40" s="6"/>
      <c r="C40" s="6"/>
      <c r="D40" s="6"/>
    </row>
  </sheetData>
  <mergeCells count="7">
    <mergeCell ref="A6:C6"/>
    <mergeCell ref="A8:B8"/>
    <mergeCell ref="A38:B38"/>
    <mergeCell ref="A1:C1"/>
    <mergeCell ref="A2:C2"/>
    <mergeCell ref="A3:C3"/>
    <mergeCell ref="A4:C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4" sqref="A4:C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00390625" style="0" customWidth="1"/>
    <col min="4" max="4" width="7.71093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4.5" customHeight="1">
      <c r="A5" s="6"/>
      <c r="B5" s="6"/>
      <c r="C5" s="6"/>
      <c r="D5" s="6"/>
    </row>
    <row r="6" spans="1:4" ht="18.75">
      <c r="A6" s="68" t="s">
        <v>127</v>
      </c>
      <c r="B6" s="68"/>
      <c r="C6" s="68"/>
      <c r="D6" s="20"/>
    </row>
    <row r="7" spans="1:4" ht="21.75" customHeight="1">
      <c r="A7" s="30"/>
      <c r="B7" s="51" t="s">
        <v>33</v>
      </c>
      <c r="C7" s="32">
        <v>-37439.9</v>
      </c>
      <c r="D7" s="33" t="s">
        <v>8</v>
      </c>
    </row>
    <row r="8" spans="1:4" ht="15.75">
      <c r="A8" s="70" t="s">
        <v>5</v>
      </c>
      <c r="B8" s="70"/>
      <c r="C8" s="24">
        <v>2551.6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331759.04-14445.13</f>
        <v>317313.91</v>
      </c>
      <c r="D10" s="33" t="s">
        <v>8</v>
      </c>
    </row>
    <row r="11" spans="1:4" ht="15.75">
      <c r="A11" s="34"/>
      <c r="B11" s="27" t="s">
        <v>9</v>
      </c>
      <c r="C11" s="36">
        <v>82.9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354013.41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51542.32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8369.26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1217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27143.64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57513.04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31231.56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7093.44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/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48786.58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SUM(C24:C38)</f>
        <v>121116.57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37"/>
      <c r="B24" s="42" t="s">
        <v>50</v>
      </c>
      <c r="C24" s="43">
        <v>1447.81</v>
      </c>
      <c r="D24" s="33" t="s">
        <v>8</v>
      </c>
    </row>
    <row r="25" spans="1:4" ht="15.75">
      <c r="A25" s="37"/>
      <c r="B25" s="48" t="s">
        <v>58</v>
      </c>
      <c r="C25" s="44">
        <f>1237+1676</f>
        <v>2913</v>
      </c>
      <c r="D25" s="33" t="s">
        <v>8</v>
      </c>
    </row>
    <row r="26" spans="1:4" ht="15.75">
      <c r="A26" s="37"/>
      <c r="B26" s="45" t="s">
        <v>260</v>
      </c>
      <c r="C26" s="46">
        <v>5295</v>
      </c>
      <c r="D26" s="33" t="s">
        <v>8</v>
      </c>
    </row>
    <row r="27" spans="1:4" ht="15.75">
      <c r="A27" s="37"/>
      <c r="B27" s="45" t="s">
        <v>60</v>
      </c>
      <c r="C27" s="46">
        <v>6208</v>
      </c>
      <c r="D27" s="33" t="s">
        <v>8</v>
      </c>
    </row>
    <row r="28" spans="1:4" ht="15.75">
      <c r="A28" s="37"/>
      <c r="B28" s="45" t="s">
        <v>131</v>
      </c>
      <c r="C28" s="46">
        <v>1701</v>
      </c>
      <c r="D28" s="33" t="s">
        <v>8</v>
      </c>
    </row>
    <row r="29" spans="1:4" ht="15.75">
      <c r="A29" s="47"/>
      <c r="B29" s="48" t="s">
        <v>57</v>
      </c>
      <c r="C29" s="44">
        <v>61120</v>
      </c>
      <c r="D29" s="33" t="s">
        <v>8</v>
      </c>
    </row>
    <row r="30" spans="1:4" ht="15.75">
      <c r="A30" s="47"/>
      <c r="B30" s="43" t="s">
        <v>155</v>
      </c>
      <c r="C30" s="44">
        <v>1990.76</v>
      </c>
      <c r="D30" s="33" t="s">
        <v>8</v>
      </c>
    </row>
    <row r="31" spans="1:4" ht="15.75">
      <c r="A31" s="47"/>
      <c r="B31" s="48" t="s">
        <v>202</v>
      </c>
      <c r="C31" s="44">
        <f>92+295+590</f>
        <v>977</v>
      </c>
      <c r="D31" s="33" t="s">
        <v>8</v>
      </c>
    </row>
    <row r="32" spans="1:4" ht="15.75">
      <c r="A32" s="47"/>
      <c r="B32" s="48" t="s">
        <v>262</v>
      </c>
      <c r="C32" s="44">
        <v>436</v>
      </c>
      <c r="D32" s="33" t="s">
        <v>8</v>
      </c>
    </row>
    <row r="33" spans="1:4" ht="15.75">
      <c r="A33" s="47"/>
      <c r="B33" s="48" t="s">
        <v>263</v>
      </c>
      <c r="C33" s="44">
        <v>1308</v>
      </c>
      <c r="D33" s="33" t="s">
        <v>8</v>
      </c>
    </row>
    <row r="34" spans="1:4" ht="15.75">
      <c r="A34" s="47"/>
      <c r="B34" s="48" t="s">
        <v>264</v>
      </c>
      <c r="C34" s="44">
        <v>436</v>
      </c>
      <c r="D34" s="33" t="s">
        <v>8</v>
      </c>
    </row>
    <row r="35" spans="1:4" ht="15.75">
      <c r="A35" s="47"/>
      <c r="B35" s="48" t="s">
        <v>261</v>
      </c>
      <c r="C35" s="44">
        <v>7818</v>
      </c>
      <c r="D35" s="33" t="s">
        <v>8</v>
      </c>
    </row>
    <row r="36" spans="1:4" ht="15.75">
      <c r="A36" s="47"/>
      <c r="B36" s="48" t="s">
        <v>48</v>
      </c>
      <c r="C36" s="44">
        <v>3309</v>
      </c>
      <c r="D36" s="33" t="s">
        <v>8</v>
      </c>
    </row>
    <row r="37" spans="1:4" ht="15.75">
      <c r="A37" s="47"/>
      <c r="B37" s="48" t="s">
        <v>81</v>
      </c>
      <c r="C37" s="44">
        <v>21078.14</v>
      </c>
      <c r="D37" s="33" t="s">
        <v>8</v>
      </c>
    </row>
    <row r="38" spans="1:4" ht="15.75">
      <c r="A38" s="47"/>
      <c r="B38" s="48" t="s">
        <v>82</v>
      </c>
      <c r="C38" s="43">
        <v>5078.86</v>
      </c>
      <c r="D38" s="33" t="s">
        <v>8</v>
      </c>
    </row>
    <row r="39" spans="1:4" ht="11.25" customHeight="1">
      <c r="A39" s="30"/>
      <c r="B39" s="30"/>
      <c r="C39" s="30"/>
      <c r="D39" s="33"/>
    </row>
    <row r="40" spans="1:4" ht="15.75">
      <c r="A40" s="49"/>
      <c r="B40" s="50" t="s">
        <v>152</v>
      </c>
      <c r="C40" s="32">
        <f>C7+C10-C12</f>
        <v>-74139.4</v>
      </c>
      <c r="D40" s="33" t="s">
        <v>8</v>
      </c>
    </row>
    <row r="41" spans="1:4" ht="9.75" customHeight="1">
      <c r="A41" s="49"/>
      <c r="B41" s="49"/>
      <c r="C41" s="49" t="s">
        <v>37</v>
      </c>
      <c r="D41" s="33"/>
    </row>
    <row r="42" spans="1:4" ht="30" customHeight="1">
      <c r="A42" s="69" t="s">
        <v>153</v>
      </c>
      <c r="B42" s="69"/>
      <c r="C42" s="32">
        <v>140082</v>
      </c>
      <c r="D42" s="33" t="s">
        <v>8</v>
      </c>
    </row>
    <row r="43" spans="1:4" ht="15.75">
      <c r="A43" s="6"/>
      <c r="B43" s="6"/>
      <c r="C43" s="6"/>
      <c r="D43" s="6"/>
    </row>
    <row r="44" spans="1:4" ht="15.75">
      <c r="A44" s="6"/>
      <c r="B44" s="6"/>
      <c r="C44" s="6"/>
      <c r="D44" s="6"/>
    </row>
  </sheetData>
  <mergeCells count="7">
    <mergeCell ref="A6:C6"/>
    <mergeCell ref="A8:B8"/>
    <mergeCell ref="A42:B42"/>
    <mergeCell ref="A1:C1"/>
    <mergeCell ref="A2:C2"/>
    <mergeCell ref="A3:C3"/>
    <mergeCell ref="A4:C4"/>
  </mergeCells>
  <printOptions/>
  <pageMargins left="0.7874015748031497" right="0.7874015748031497" top="0.1968503937007874" bottom="0.1968503937007874" header="0" footer="0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4" sqref="A4:C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4.421875" style="0" customWidth="1"/>
    <col min="4" max="4" width="6.4218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6.75" customHeight="1">
      <c r="A5" s="6"/>
      <c r="B5" s="6"/>
      <c r="C5" s="6"/>
      <c r="D5" s="6"/>
    </row>
    <row r="6" spans="1:4" ht="18.75">
      <c r="A6" s="68" t="s">
        <v>128</v>
      </c>
      <c r="B6" s="68"/>
      <c r="C6" s="68"/>
      <c r="D6" s="20"/>
    </row>
    <row r="7" spans="1:4" ht="24" customHeight="1">
      <c r="A7" s="30"/>
      <c r="B7" s="51" t="s">
        <v>33</v>
      </c>
      <c r="C7" s="32">
        <v>-118866.85</v>
      </c>
      <c r="D7" s="33" t="s">
        <v>8</v>
      </c>
    </row>
    <row r="8" spans="1:4" ht="15.75">
      <c r="A8" s="70" t="s">
        <v>5</v>
      </c>
      <c r="B8" s="70"/>
      <c r="C8" s="24">
        <v>1906.06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247825.92-7354.02</f>
        <v>240471.9</v>
      </c>
      <c r="D10" s="33" t="s">
        <v>8</v>
      </c>
    </row>
    <row r="11" spans="1:4" ht="15.75">
      <c r="A11" s="34"/>
      <c r="B11" s="27" t="s">
        <v>9</v>
      </c>
      <c r="C11" s="36">
        <v>88.5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207063.56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38502.44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6251.92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3597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22140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42962.6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23330.2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5298.84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>
        <v>2262.07</v>
      </c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36443.86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SUM(C24:C31)</f>
        <v>26274.63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37"/>
      <c r="B24" s="42" t="s">
        <v>50</v>
      </c>
      <c r="C24" s="43">
        <v>924.68</v>
      </c>
      <c r="D24" s="33" t="s">
        <v>8</v>
      </c>
    </row>
    <row r="25" spans="1:4" ht="14.25" customHeight="1">
      <c r="A25" s="37"/>
      <c r="B25" s="43" t="s">
        <v>155</v>
      </c>
      <c r="C25" s="46">
        <v>1493.07</v>
      </c>
      <c r="D25" s="33" t="s">
        <v>8</v>
      </c>
    </row>
    <row r="26" spans="1:4" ht="14.25" customHeight="1">
      <c r="A26" s="37"/>
      <c r="B26" s="45" t="s">
        <v>265</v>
      </c>
      <c r="C26" s="46">
        <v>712</v>
      </c>
      <c r="D26" s="33" t="s">
        <v>8</v>
      </c>
    </row>
    <row r="27" spans="1:4" ht="15.75">
      <c r="A27" s="47"/>
      <c r="B27" s="48" t="s">
        <v>48</v>
      </c>
      <c r="C27" s="44">
        <v>928.54</v>
      </c>
      <c r="D27" s="33" t="s">
        <v>8</v>
      </c>
    </row>
    <row r="28" spans="1:4" ht="15.75">
      <c r="A28" s="47"/>
      <c r="B28" s="48" t="s">
        <v>58</v>
      </c>
      <c r="C28" s="44">
        <v>1676</v>
      </c>
      <c r="D28" s="33" t="s">
        <v>8</v>
      </c>
    </row>
    <row r="29" spans="1:4" ht="15.75">
      <c r="A29" s="47"/>
      <c r="B29" s="45" t="s">
        <v>42</v>
      </c>
      <c r="C29" s="44">
        <v>319.2</v>
      </c>
      <c r="D29" s="33" t="s">
        <v>8</v>
      </c>
    </row>
    <row r="30" spans="1:4" ht="15.75">
      <c r="A30" s="47"/>
      <c r="B30" s="48" t="s">
        <v>81</v>
      </c>
      <c r="C30" s="44">
        <v>16378.86</v>
      </c>
      <c r="D30" s="33" t="s">
        <v>8</v>
      </c>
    </row>
    <row r="31" spans="1:4" ht="15.75">
      <c r="A31" s="47"/>
      <c r="B31" s="48" t="s">
        <v>82</v>
      </c>
      <c r="C31" s="43">
        <v>3842.28</v>
      </c>
      <c r="D31" s="33" t="s">
        <v>8</v>
      </c>
    </row>
    <row r="32" spans="1:4" ht="15.75">
      <c r="A32" s="47"/>
      <c r="B32" s="48"/>
      <c r="C32" s="23"/>
      <c r="D32" s="33"/>
    </row>
    <row r="33" spans="1:4" ht="15.75">
      <c r="A33" s="30"/>
      <c r="B33" s="30"/>
      <c r="C33" s="30"/>
      <c r="D33" s="33"/>
    </row>
    <row r="34" spans="1:4" ht="15.75">
      <c r="A34" s="49"/>
      <c r="B34" s="50" t="s">
        <v>152</v>
      </c>
      <c r="C34" s="32">
        <f>C7+C10-C12</f>
        <v>-85458.51</v>
      </c>
      <c r="D34" s="33" t="s">
        <v>8</v>
      </c>
    </row>
    <row r="35" spans="1:4" ht="15.75">
      <c r="A35" s="49"/>
      <c r="B35" s="49"/>
      <c r="C35" s="49" t="s">
        <v>37</v>
      </c>
      <c r="D35" s="33"/>
    </row>
    <row r="36" spans="1:4" ht="35.25" customHeight="1">
      <c r="A36" s="69" t="s">
        <v>153</v>
      </c>
      <c r="B36" s="69"/>
      <c r="C36" s="49">
        <v>123064.21</v>
      </c>
      <c r="D36" s="33" t="s">
        <v>8</v>
      </c>
    </row>
    <row r="37" spans="1:4" ht="15.75">
      <c r="A37" s="6"/>
      <c r="B37" s="6"/>
      <c r="C37" s="6"/>
      <c r="D37" s="6"/>
    </row>
    <row r="38" spans="1:4" ht="15.75">
      <c r="A38" s="6"/>
      <c r="B38" s="6"/>
      <c r="C38" s="6"/>
      <c r="D38" s="6"/>
    </row>
  </sheetData>
  <mergeCells count="7">
    <mergeCell ref="A6:C6"/>
    <mergeCell ref="A8:B8"/>
    <mergeCell ref="A36:B36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4">
      <selection activeCell="C11" sqref="C11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57421875" style="0" customWidth="1"/>
    <col min="4" max="4" width="6.851562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15.75">
      <c r="A5" s="6"/>
      <c r="B5" s="6"/>
      <c r="C5" s="6"/>
      <c r="D5" s="6"/>
    </row>
    <row r="6" spans="1:4" ht="18.75">
      <c r="A6" s="68" t="s">
        <v>129</v>
      </c>
      <c r="B6" s="68"/>
      <c r="C6" s="68"/>
      <c r="D6" s="20"/>
    </row>
    <row r="7" spans="1:4" ht="23.25" customHeight="1">
      <c r="A7" s="30"/>
      <c r="B7" s="51" t="s">
        <v>33</v>
      </c>
      <c r="C7" s="32">
        <v>-43567.69</v>
      </c>
      <c r="D7" s="33" t="s">
        <v>8</v>
      </c>
    </row>
    <row r="8" spans="1:4" ht="15.75">
      <c r="A8" s="70" t="s">
        <v>5</v>
      </c>
      <c r="B8" s="70"/>
      <c r="C8" s="24">
        <v>2543.5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330705.88-15250.43+18403.96+13238.83</f>
        <v>347098.24</v>
      </c>
      <c r="D10" s="33" t="s">
        <v>8</v>
      </c>
    </row>
    <row r="11" spans="1:4" ht="15.75">
      <c r="A11" s="34"/>
      <c r="B11" s="27" t="s">
        <v>9</v>
      </c>
      <c r="C11" s="36">
        <v>84.3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296144.87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51378.7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8342.7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466.63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22140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57330.52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31132.5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7070.96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>
        <v>0</v>
      </c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48631.72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SUM(C24:C37)</f>
        <v>69651.14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37"/>
      <c r="B24" s="42" t="s">
        <v>50</v>
      </c>
      <c r="C24" s="43">
        <v>820.29</v>
      </c>
      <c r="D24" s="33" t="s">
        <v>8</v>
      </c>
    </row>
    <row r="25" spans="1:4" ht="15.75">
      <c r="A25" s="37"/>
      <c r="B25" s="42" t="s">
        <v>266</v>
      </c>
      <c r="C25" s="44">
        <v>12243</v>
      </c>
      <c r="D25" s="33" t="s">
        <v>8</v>
      </c>
    </row>
    <row r="26" spans="1:4" ht="15.75">
      <c r="A26" s="37"/>
      <c r="B26" s="45" t="s">
        <v>267</v>
      </c>
      <c r="C26" s="46">
        <v>6454</v>
      </c>
      <c r="D26" s="33" t="s">
        <v>8</v>
      </c>
    </row>
    <row r="27" spans="1:4" ht="15.75">
      <c r="A27" s="37"/>
      <c r="B27" s="45" t="s">
        <v>60</v>
      </c>
      <c r="C27" s="46">
        <v>3104</v>
      </c>
      <c r="D27" s="33" t="s">
        <v>8</v>
      </c>
    </row>
    <row r="28" spans="1:4" ht="15.75">
      <c r="A28" s="37"/>
      <c r="B28" s="45" t="s">
        <v>268</v>
      </c>
      <c r="C28" s="46">
        <f>1082+654</f>
        <v>1736</v>
      </c>
      <c r="D28" s="33" t="s">
        <v>8</v>
      </c>
    </row>
    <row r="29" spans="1:4" ht="15.75">
      <c r="A29" s="47"/>
      <c r="B29" s="48" t="s">
        <v>52</v>
      </c>
      <c r="C29" s="44">
        <v>3620</v>
      </c>
      <c r="D29" s="33" t="s">
        <v>8</v>
      </c>
    </row>
    <row r="30" spans="1:4" ht="15.75">
      <c r="A30" s="47"/>
      <c r="B30" s="48" t="s">
        <v>63</v>
      </c>
      <c r="C30" s="44">
        <v>968.1</v>
      </c>
      <c r="D30" s="33" t="s">
        <v>8</v>
      </c>
    </row>
    <row r="31" spans="1:4" ht="15.75">
      <c r="A31" s="47"/>
      <c r="B31" s="43" t="s">
        <v>155</v>
      </c>
      <c r="C31" s="44">
        <v>1990.76</v>
      </c>
      <c r="D31" s="33" t="s">
        <v>8</v>
      </c>
    </row>
    <row r="32" spans="1:4" ht="15.75">
      <c r="A32" s="47"/>
      <c r="B32" s="48" t="s">
        <v>58</v>
      </c>
      <c r="C32" s="44">
        <f>1676+786+262</f>
        <v>2724</v>
      </c>
      <c r="D32" s="33" t="s">
        <v>8</v>
      </c>
    </row>
    <row r="33" spans="1:4" ht="15.75">
      <c r="A33" s="47"/>
      <c r="B33" s="45" t="s">
        <v>42</v>
      </c>
      <c r="C33" s="44">
        <v>478.8</v>
      </c>
      <c r="D33" s="33" t="s">
        <v>8</v>
      </c>
    </row>
    <row r="34" spans="1:4" ht="15.75">
      <c r="A34" s="47"/>
      <c r="B34" s="48" t="s">
        <v>48</v>
      </c>
      <c r="C34" s="44">
        <v>7445.25</v>
      </c>
      <c r="D34" s="33" t="s">
        <v>8</v>
      </c>
    </row>
    <row r="35" spans="1:4" ht="15.75">
      <c r="A35" s="47"/>
      <c r="B35" s="48" t="s">
        <v>81</v>
      </c>
      <c r="C35" s="44">
        <v>20958.08</v>
      </c>
      <c r="D35" s="33" t="s">
        <v>8</v>
      </c>
    </row>
    <row r="36" spans="1:4" ht="15.75">
      <c r="A36" s="47"/>
      <c r="B36" s="48" t="s">
        <v>82</v>
      </c>
      <c r="C36" s="43">
        <v>5078.86</v>
      </c>
      <c r="D36" s="33" t="s">
        <v>8</v>
      </c>
    </row>
    <row r="37" spans="1:4" ht="15.75" customHeight="1">
      <c r="A37" s="47"/>
      <c r="B37" s="45" t="s">
        <v>220</v>
      </c>
      <c r="C37" s="44">
        <v>2030</v>
      </c>
      <c r="D37" s="33" t="s">
        <v>8</v>
      </c>
    </row>
    <row r="38" spans="1:4" ht="15.75">
      <c r="A38" s="47"/>
      <c r="B38" s="48"/>
      <c r="C38" s="23"/>
      <c r="D38" s="33"/>
    </row>
    <row r="39" spans="1:4" ht="15.75">
      <c r="A39" s="49"/>
      <c r="B39" s="50" t="s">
        <v>152</v>
      </c>
      <c r="C39" s="32">
        <f>C7+C10-C12</f>
        <v>7385.68</v>
      </c>
      <c r="D39" s="33" t="s">
        <v>8</v>
      </c>
    </row>
    <row r="40" spans="1:4" ht="15.75">
      <c r="A40" s="49"/>
      <c r="B40" s="49"/>
      <c r="C40" s="49" t="s">
        <v>37</v>
      </c>
      <c r="D40" s="33"/>
    </row>
    <row r="41" spans="1:4" ht="31.5" customHeight="1">
      <c r="A41" s="69" t="s">
        <v>153</v>
      </c>
      <c r="B41" s="69"/>
      <c r="C41" s="49">
        <v>111132.88</v>
      </c>
      <c r="D41" s="33" t="s">
        <v>8</v>
      </c>
    </row>
    <row r="42" spans="1:4" ht="15.75">
      <c r="A42" s="6"/>
      <c r="B42" s="6"/>
      <c r="C42" s="6"/>
      <c r="D42" s="6"/>
    </row>
    <row r="43" spans="1:4" ht="15.75">
      <c r="A43" s="6"/>
      <c r="B43" s="6"/>
      <c r="C43" s="6"/>
      <c r="D43" s="6"/>
    </row>
  </sheetData>
  <mergeCells count="7">
    <mergeCell ref="A6:C6"/>
    <mergeCell ref="A8:B8"/>
    <mergeCell ref="A41:B41"/>
    <mergeCell ref="A1:C1"/>
    <mergeCell ref="A2:C2"/>
    <mergeCell ref="A3:C3"/>
    <mergeCell ref="A4:C4"/>
  </mergeCells>
  <printOptions/>
  <pageMargins left="0.7874015748031497" right="0.7874015748031497" top="0.3937007874015748" bottom="0.3937007874015748" header="0" footer="0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4" sqref="A4:C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57421875" style="0" customWidth="1"/>
    <col min="4" max="4" width="8.4218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5.25" customHeight="1">
      <c r="A5" s="6"/>
      <c r="B5" s="6"/>
      <c r="C5" s="6"/>
      <c r="D5" s="6"/>
    </row>
    <row r="6" spans="1:4" ht="18.75">
      <c r="A6" s="68" t="s">
        <v>135</v>
      </c>
      <c r="B6" s="68"/>
      <c r="C6" s="68"/>
      <c r="D6" s="20"/>
    </row>
    <row r="7" spans="1:4" ht="27" customHeight="1">
      <c r="A7" s="30"/>
      <c r="B7" s="51" t="s">
        <v>33</v>
      </c>
      <c r="C7" s="32">
        <v>-8542.08</v>
      </c>
      <c r="D7" s="33" t="s">
        <v>8</v>
      </c>
    </row>
    <row r="8" spans="1:4" ht="15.75">
      <c r="A8" s="70" t="s">
        <v>5</v>
      </c>
      <c r="B8" s="70"/>
      <c r="C8" s="24">
        <v>725.2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94290.48-4481.67</f>
        <v>89808.81</v>
      </c>
      <c r="D10" s="33" t="s">
        <v>8</v>
      </c>
    </row>
    <row r="11" spans="1:4" ht="15.75">
      <c r="A11" s="34"/>
      <c r="B11" s="27" t="s">
        <v>9</v>
      </c>
      <c r="C11" s="36">
        <v>83.1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93033.26</v>
      </c>
      <c r="D12" s="33" t="s">
        <v>8</v>
      </c>
    </row>
    <row r="13" spans="1:5" ht="20.25" customHeight="1">
      <c r="A13" s="37" t="s">
        <v>23</v>
      </c>
      <c r="B13" s="27" t="s">
        <v>12</v>
      </c>
      <c r="C13" s="38">
        <v>14649.04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2378.66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0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22951.8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16346.02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8876.44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2016.04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>
        <v>0</v>
      </c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13865.8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SUM(C24:C29)</f>
        <v>11949.46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37"/>
      <c r="B24" s="42" t="s">
        <v>50</v>
      </c>
      <c r="C24" s="43">
        <v>1247.79</v>
      </c>
      <c r="D24" s="33" t="s">
        <v>8</v>
      </c>
    </row>
    <row r="25" spans="1:4" ht="15.75">
      <c r="A25" s="37"/>
      <c r="B25" s="48" t="s">
        <v>58</v>
      </c>
      <c r="C25" s="46">
        <v>838</v>
      </c>
      <c r="D25" s="33" t="s">
        <v>8</v>
      </c>
    </row>
    <row r="26" spans="1:4" ht="15.75">
      <c r="A26" s="47"/>
      <c r="B26" s="45" t="s">
        <v>42</v>
      </c>
      <c r="C26" s="44">
        <v>3192</v>
      </c>
      <c r="D26" s="33" t="s">
        <v>8</v>
      </c>
    </row>
    <row r="27" spans="1:4" ht="15.75">
      <c r="A27" s="47"/>
      <c r="B27" s="43" t="s">
        <v>155</v>
      </c>
      <c r="C27" s="44">
        <v>497.69</v>
      </c>
      <c r="D27" s="33" t="s">
        <v>8</v>
      </c>
    </row>
    <row r="28" spans="1:4" ht="15.75">
      <c r="A28" s="47"/>
      <c r="B28" s="48" t="s">
        <v>81</v>
      </c>
      <c r="C28" s="44">
        <v>5202.36</v>
      </c>
      <c r="D28" s="33" t="s">
        <v>8</v>
      </c>
    </row>
    <row r="29" spans="1:4" ht="15.75">
      <c r="A29" s="47"/>
      <c r="B29" s="48" t="s">
        <v>82</v>
      </c>
      <c r="C29" s="43">
        <v>971.62</v>
      </c>
      <c r="D29" s="33" t="s">
        <v>8</v>
      </c>
    </row>
    <row r="30" spans="1:4" ht="15.75">
      <c r="A30" s="47"/>
      <c r="B30" s="48"/>
      <c r="C30" s="23"/>
      <c r="D30" s="33"/>
    </row>
    <row r="31" spans="1:4" ht="15.75">
      <c r="A31" s="47"/>
      <c r="B31" s="48"/>
      <c r="C31" s="43"/>
      <c r="D31" s="33"/>
    </row>
    <row r="32" spans="1:4" ht="15.75">
      <c r="A32" s="30"/>
      <c r="B32" s="30"/>
      <c r="C32" s="30"/>
      <c r="D32" s="33"/>
    </row>
    <row r="33" spans="1:4" ht="15.75">
      <c r="A33" s="49"/>
      <c r="B33" s="50" t="s">
        <v>152</v>
      </c>
      <c r="C33" s="32">
        <f>C7+C10-C12</f>
        <v>-11766.53</v>
      </c>
      <c r="D33" s="33" t="s">
        <v>8</v>
      </c>
    </row>
    <row r="34" spans="1:4" ht="15.75">
      <c r="A34" s="49"/>
      <c r="B34" s="49"/>
      <c r="C34" s="49" t="s">
        <v>37</v>
      </c>
      <c r="D34" s="33"/>
    </row>
    <row r="35" spans="1:4" ht="30" customHeight="1">
      <c r="A35" s="69" t="s">
        <v>153</v>
      </c>
      <c r="B35" s="69"/>
      <c r="C35" s="49">
        <v>35054.36</v>
      </c>
      <c r="D35" s="33" t="s">
        <v>8</v>
      </c>
    </row>
    <row r="36" spans="1:4" ht="15.75">
      <c r="A36" s="6"/>
      <c r="B36" s="6"/>
      <c r="C36" s="6"/>
      <c r="D36" s="6"/>
    </row>
    <row r="37" spans="1:4" ht="15.75">
      <c r="A37" s="6"/>
      <c r="B37" s="6"/>
      <c r="C37" s="6"/>
      <c r="D37" s="6"/>
    </row>
  </sheetData>
  <mergeCells count="7">
    <mergeCell ref="A6:C6"/>
    <mergeCell ref="A8:B8"/>
    <mergeCell ref="A35:B35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4" sqref="A4:C4"/>
    </sheetView>
  </sheetViews>
  <sheetFormatPr defaultColWidth="9.140625" defaultRowHeight="12.75"/>
  <cols>
    <col min="1" max="1" width="7.7109375" style="0" customWidth="1"/>
    <col min="2" max="2" width="58.57421875" style="0" customWidth="1"/>
    <col min="3" max="3" width="15.57421875" style="0" customWidth="1"/>
  </cols>
  <sheetData>
    <row r="1" spans="1:3" ht="15.75">
      <c r="A1" s="67" t="s">
        <v>1</v>
      </c>
      <c r="B1" s="67"/>
      <c r="C1" s="67"/>
    </row>
    <row r="2" spans="1:3" ht="15.75">
      <c r="A2" s="67" t="s">
        <v>2</v>
      </c>
      <c r="B2" s="67"/>
      <c r="C2" s="67"/>
    </row>
    <row r="3" spans="1:3" ht="15.75">
      <c r="A3" s="67" t="s">
        <v>3</v>
      </c>
      <c r="B3" s="67"/>
      <c r="C3" s="67"/>
    </row>
    <row r="4" spans="1:3" ht="18.75">
      <c r="A4" s="68" t="s">
        <v>148</v>
      </c>
      <c r="B4" s="68"/>
      <c r="C4" s="68"/>
    </row>
    <row r="5" spans="1:3" ht="15.75">
      <c r="A5" s="6"/>
      <c r="B5" s="6"/>
      <c r="C5" s="6"/>
    </row>
    <row r="6" spans="1:3" ht="18.75">
      <c r="A6" s="68" t="s">
        <v>43</v>
      </c>
      <c r="B6" s="68"/>
      <c r="C6" s="68"/>
    </row>
    <row r="7" spans="1:4" ht="25.5" customHeight="1">
      <c r="A7" s="30"/>
      <c r="B7" s="51" t="s">
        <v>33</v>
      </c>
      <c r="C7" s="32">
        <v>-17562.24</v>
      </c>
      <c r="D7" s="33" t="s">
        <v>8</v>
      </c>
    </row>
    <row r="8" spans="1:4" ht="15.75">
      <c r="A8" s="30" t="s">
        <v>5</v>
      </c>
      <c r="B8" s="30"/>
      <c r="C8" s="24">
        <v>954.8</v>
      </c>
      <c r="D8" s="34" t="s">
        <v>6</v>
      </c>
    </row>
    <row r="9" spans="1:4" ht="15.75">
      <c r="A9" s="34">
        <v>1</v>
      </c>
      <c r="B9" s="52" t="s">
        <v>7</v>
      </c>
      <c r="C9" s="35"/>
      <c r="D9" s="33"/>
    </row>
    <row r="10" spans="1:4" ht="15.75">
      <c r="A10" s="34"/>
      <c r="B10" s="27" t="s">
        <v>20</v>
      </c>
      <c r="C10" s="36">
        <v>124143.12</v>
      </c>
      <c r="D10" s="33" t="s">
        <v>8</v>
      </c>
    </row>
    <row r="11" spans="1:4" ht="15.75">
      <c r="A11" s="34"/>
      <c r="B11" s="27" t="s">
        <v>9</v>
      </c>
      <c r="C11" s="36">
        <v>90</v>
      </c>
      <c r="D11" s="33" t="s">
        <v>10</v>
      </c>
    </row>
    <row r="12" spans="1:4" ht="15.75">
      <c r="A12" s="34">
        <v>2</v>
      </c>
      <c r="B12" s="52" t="s">
        <v>11</v>
      </c>
      <c r="C12" s="36">
        <f>SUM(C13:C22)</f>
        <v>112578</v>
      </c>
      <c r="D12" s="33" t="s">
        <v>8</v>
      </c>
    </row>
    <row r="13" spans="1:4" ht="15.75">
      <c r="A13" s="37" t="s">
        <v>23</v>
      </c>
      <c r="B13" s="27" t="s">
        <v>12</v>
      </c>
      <c r="C13" s="38">
        <v>19286.94</v>
      </c>
      <c r="D13" s="33" t="s">
        <v>8</v>
      </c>
    </row>
    <row r="14" spans="1:4" ht="15.75">
      <c r="A14" s="37" t="s">
        <v>24</v>
      </c>
      <c r="B14" s="27" t="s">
        <v>13</v>
      </c>
      <c r="C14" s="38">
        <v>3131.74</v>
      </c>
      <c r="D14" s="33" t="s">
        <v>8</v>
      </c>
    </row>
    <row r="15" spans="1:4" ht="15.75">
      <c r="A15" s="37" t="s">
        <v>25</v>
      </c>
      <c r="B15" s="27" t="s">
        <v>14</v>
      </c>
      <c r="C15" s="38">
        <v>5904</v>
      </c>
      <c r="D15" s="33" t="s">
        <v>8</v>
      </c>
    </row>
    <row r="16" spans="1:4" ht="15.75">
      <c r="A16" s="37" t="s">
        <v>26</v>
      </c>
      <c r="B16" s="27" t="s">
        <v>0</v>
      </c>
      <c r="C16" s="38">
        <v>14760</v>
      </c>
      <c r="D16" s="33" t="s">
        <v>8</v>
      </c>
    </row>
    <row r="17" spans="1:4" ht="31.5">
      <c r="A17" s="39" t="s">
        <v>27</v>
      </c>
      <c r="B17" s="27" t="s">
        <v>15</v>
      </c>
      <c r="C17" s="38">
        <v>21521.18</v>
      </c>
      <c r="D17" s="33" t="s">
        <v>8</v>
      </c>
    </row>
    <row r="18" spans="1:4" ht="15.75">
      <c r="A18" s="39" t="s">
        <v>28</v>
      </c>
      <c r="B18" s="27" t="s">
        <v>16</v>
      </c>
      <c r="C18" s="38">
        <v>11686.76</v>
      </c>
      <c r="D18" s="33" t="s">
        <v>8</v>
      </c>
    </row>
    <row r="19" spans="1:4" ht="31.5">
      <c r="A19" s="39" t="s">
        <v>29</v>
      </c>
      <c r="B19" s="27" t="s">
        <v>17</v>
      </c>
      <c r="C19" s="38">
        <v>2654.36</v>
      </c>
      <c r="D19" s="33" t="s">
        <v>8</v>
      </c>
    </row>
    <row r="20" spans="1:4" ht="15.75">
      <c r="A20" s="37" t="s">
        <v>30</v>
      </c>
      <c r="B20" s="27" t="s">
        <v>21</v>
      </c>
      <c r="C20" s="38">
        <v>0</v>
      </c>
      <c r="D20" s="33" t="s">
        <v>8</v>
      </c>
    </row>
    <row r="21" spans="1:4" ht="15.75">
      <c r="A21" s="37" t="s">
        <v>31</v>
      </c>
      <c r="B21" s="27" t="s">
        <v>18</v>
      </c>
      <c r="C21" s="38">
        <v>18255.8</v>
      </c>
      <c r="D21" s="33" t="s">
        <v>8</v>
      </c>
    </row>
    <row r="22" spans="1:4" ht="15.75">
      <c r="A22" s="37" t="s">
        <v>32</v>
      </c>
      <c r="B22" s="27" t="s">
        <v>19</v>
      </c>
      <c r="C22" s="38">
        <f>C24+C25+C26+C27+C28</f>
        <v>15377.22</v>
      </c>
      <c r="D22" s="33" t="s">
        <v>8</v>
      </c>
    </row>
    <row r="23" spans="1:4" ht="15.75">
      <c r="A23" s="37"/>
      <c r="B23" s="41" t="s">
        <v>22</v>
      </c>
      <c r="C23" s="30"/>
      <c r="D23" s="33"/>
    </row>
    <row r="24" spans="1:4" ht="15.75">
      <c r="A24" s="37"/>
      <c r="B24" s="45" t="s">
        <v>40</v>
      </c>
      <c r="C24" s="46">
        <v>2424.58</v>
      </c>
      <c r="D24" s="33" t="s">
        <v>8</v>
      </c>
    </row>
    <row r="25" spans="1:4" ht="15.75">
      <c r="A25" s="47"/>
      <c r="B25" s="48" t="s">
        <v>48</v>
      </c>
      <c r="C25" s="46">
        <v>2684.33</v>
      </c>
      <c r="D25" s="33" t="s">
        <v>8</v>
      </c>
    </row>
    <row r="26" spans="1:4" ht="15.75">
      <c r="A26" s="47"/>
      <c r="B26" s="45" t="s">
        <v>163</v>
      </c>
      <c r="C26" s="46">
        <v>2523.27</v>
      </c>
      <c r="D26" s="33" t="s">
        <v>8</v>
      </c>
    </row>
    <row r="27" spans="1:4" ht="15.75">
      <c r="A27" s="47"/>
      <c r="B27" s="48" t="s">
        <v>81</v>
      </c>
      <c r="C27" s="44">
        <v>6288.57</v>
      </c>
      <c r="D27" s="33" t="s">
        <v>8</v>
      </c>
    </row>
    <row r="28" spans="1:4" ht="15.75">
      <c r="A28" s="47"/>
      <c r="B28" s="48" t="s">
        <v>82</v>
      </c>
      <c r="C28" s="43">
        <v>1456.47</v>
      </c>
      <c r="D28" s="33" t="s">
        <v>8</v>
      </c>
    </row>
    <row r="29" spans="1:4" ht="15.75">
      <c r="A29" s="47"/>
      <c r="B29" s="48"/>
      <c r="C29" s="43"/>
      <c r="D29" s="33"/>
    </row>
    <row r="30" spans="1:4" ht="15.75">
      <c r="A30" s="49"/>
      <c r="B30" s="50" t="s">
        <v>152</v>
      </c>
      <c r="C30" s="32">
        <f>C7+C10-C12</f>
        <v>-5997.12</v>
      </c>
      <c r="D30" s="33" t="s">
        <v>8</v>
      </c>
    </row>
    <row r="31" spans="1:4" ht="15.75">
      <c r="A31" s="49"/>
      <c r="B31" s="49"/>
      <c r="C31" s="49" t="s">
        <v>37</v>
      </c>
      <c r="D31" s="33"/>
    </row>
    <row r="32" spans="1:4" ht="31.5" customHeight="1">
      <c r="A32" s="69" t="s">
        <v>153</v>
      </c>
      <c r="B32" s="69"/>
      <c r="C32" s="49">
        <v>2579.59</v>
      </c>
      <c r="D32" s="33" t="s">
        <v>8</v>
      </c>
    </row>
    <row r="33" spans="1:3" ht="15.75">
      <c r="A33" s="6"/>
      <c r="B33" s="6"/>
      <c r="C33" s="6"/>
    </row>
    <row r="34" spans="1:3" ht="15.75">
      <c r="A34" s="6"/>
      <c r="B34" s="6"/>
      <c r="C34" s="6"/>
    </row>
  </sheetData>
  <mergeCells count="6">
    <mergeCell ref="A6:C6"/>
    <mergeCell ref="A32:B32"/>
    <mergeCell ref="A1:C1"/>
    <mergeCell ref="A2:C2"/>
    <mergeCell ref="A3:C3"/>
    <mergeCell ref="A4:C4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G14" sqref="G1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1.421875" style="0" bestFit="1" customWidth="1"/>
    <col min="4" max="4" width="5.7109375" style="0" bestFit="1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6" customHeight="1">
      <c r="A5" s="6"/>
      <c r="B5" s="6"/>
      <c r="C5" s="6"/>
      <c r="D5" s="6"/>
    </row>
    <row r="6" spans="1:4" ht="18.75">
      <c r="A6" s="68" t="s">
        <v>130</v>
      </c>
      <c r="B6" s="68"/>
      <c r="C6" s="68"/>
      <c r="D6" s="20"/>
    </row>
    <row r="7" spans="1:4" ht="29.25" customHeight="1">
      <c r="A7" s="30"/>
      <c r="B7" s="51" t="s">
        <v>33</v>
      </c>
      <c r="C7" s="32">
        <v>38263.25</v>
      </c>
      <c r="D7" s="33" t="s">
        <v>8</v>
      </c>
    </row>
    <row r="8" spans="1:4" ht="15.75">
      <c r="A8" s="70" t="s">
        <v>5</v>
      </c>
      <c r="B8" s="70"/>
      <c r="C8" s="24">
        <v>3273.6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425633.48-3502.93</f>
        <v>422130.55</v>
      </c>
      <c r="D10" s="33" t="s">
        <v>8</v>
      </c>
    </row>
    <row r="11" spans="1:4" ht="15.75">
      <c r="A11" s="34"/>
      <c r="B11" s="27" t="s">
        <v>9</v>
      </c>
      <c r="C11" s="36">
        <v>87.2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389937.42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66126.72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10737.42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15990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30996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73786.92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40068.84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9100.6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/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62591.22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SUM(C24:C32)</f>
        <v>80539.7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37"/>
      <c r="B24" s="42" t="s">
        <v>269</v>
      </c>
      <c r="C24" s="44">
        <v>1680</v>
      </c>
      <c r="D24" s="33" t="s">
        <v>8</v>
      </c>
    </row>
    <row r="25" spans="1:4" ht="15.75">
      <c r="A25" s="37"/>
      <c r="B25" s="48" t="s">
        <v>172</v>
      </c>
      <c r="C25" s="44">
        <v>920</v>
      </c>
      <c r="D25" s="33" t="s">
        <v>8</v>
      </c>
    </row>
    <row r="26" spans="1:4" ht="15.75">
      <c r="A26" s="47"/>
      <c r="B26" s="48" t="s">
        <v>270</v>
      </c>
      <c r="C26" s="44">
        <f>11442+5028</f>
        <v>16470</v>
      </c>
      <c r="D26" s="33" t="s">
        <v>8</v>
      </c>
    </row>
    <row r="27" spans="1:4" s="61" customFormat="1" ht="15.75">
      <c r="A27" s="59"/>
      <c r="B27" s="63" t="s">
        <v>271</v>
      </c>
      <c r="C27" s="53">
        <v>30200</v>
      </c>
      <c r="D27" s="56" t="s">
        <v>8</v>
      </c>
    </row>
    <row r="28" spans="1:4" ht="15.75">
      <c r="A28" s="47"/>
      <c r="B28" s="45" t="s">
        <v>42</v>
      </c>
      <c r="C28" s="44">
        <v>1436.4</v>
      </c>
      <c r="D28" s="33" t="s">
        <v>8</v>
      </c>
    </row>
    <row r="29" spans="1:4" ht="15.75">
      <c r="A29" s="47"/>
      <c r="B29" s="48" t="s">
        <v>48</v>
      </c>
      <c r="C29" s="44">
        <v>1654.5</v>
      </c>
      <c r="D29" s="33" t="s">
        <v>8</v>
      </c>
    </row>
    <row r="30" spans="1:4" ht="15.75">
      <c r="A30" s="47"/>
      <c r="B30" s="48" t="s">
        <v>63</v>
      </c>
      <c r="C30" s="44">
        <v>968.1</v>
      </c>
      <c r="D30" s="33" t="s">
        <v>8</v>
      </c>
    </row>
    <row r="31" spans="1:4" ht="15.75">
      <c r="A31" s="47"/>
      <c r="B31" s="48" t="s">
        <v>81</v>
      </c>
      <c r="C31" s="44">
        <v>21646.01</v>
      </c>
      <c r="D31" s="33" t="s">
        <v>8</v>
      </c>
    </row>
    <row r="32" spans="1:4" ht="15.75">
      <c r="A32" s="47"/>
      <c r="B32" s="48" t="s">
        <v>82</v>
      </c>
      <c r="C32" s="43">
        <v>5564.69</v>
      </c>
      <c r="D32" s="33" t="s">
        <v>8</v>
      </c>
    </row>
    <row r="33" spans="1:4" ht="15.75">
      <c r="A33" s="30"/>
      <c r="B33" s="30"/>
      <c r="C33" s="30"/>
      <c r="D33" s="33"/>
    </row>
    <row r="34" spans="1:4" ht="15.75">
      <c r="A34" s="49"/>
      <c r="B34" s="50" t="s">
        <v>152</v>
      </c>
      <c r="C34" s="32">
        <f>C7+C10-C12</f>
        <v>70456.38</v>
      </c>
      <c r="D34" s="33" t="s">
        <v>8</v>
      </c>
    </row>
    <row r="35" spans="1:4" ht="15.75">
      <c r="A35" s="49"/>
      <c r="B35" s="49"/>
      <c r="C35" s="49" t="s">
        <v>37</v>
      </c>
      <c r="D35" s="33"/>
    </row>
    <row r="36" spans="1:4" ht="30" customHeight="1">
      <c r="A36" s="69" t="s">
        <v>153</v>
      </c>
      <c r="B36" s="69"/>
      <c r="C36" s="49">
        <v>69457.9</v>
      </c>
      <c r="D36" s="33" t="s">
        <v>8</v>
      </c>
    </row>
    <row r="37" spans="1:4" ht="15.75">
      <c r="A37" s="6"/>
      <c r="B37" s="6"/>
      <c r="C37" s="6"/>
      <c r="D37" s="6"/>
    </row>
    <row r="38" spans="1:4" ht="15.75">
      <c r="A38" s="6"/>
      <c r="B38" s="6"/>
      <c r="C38" s="6"/>
      <c r="D38" s="6"/>
    </row>
  </sheetData>
  <mergeCells count="7">
    <mergeCell ref="A6:C6"/>
    <mergeCell ref="A8:B8"/>
    <mergeCell ref="A36:B36"/>
    <mergeCell ref="A1:C1"/>
    <mergeCell ref="A2:C2"/>
    <mergeCell ref="A3:C3"/>
    <mergeCell ref="A4:C4"/>
  </mergeCells>
  <printOptions/>
  <pageMargins left="0.7874015748031497" right="0.7874015748031497" top="0.3937007874015748" bottom="0.3937007874015748" header="0" footer="0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B12" sqref="B12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28125" style="0" customWidth="1"/>
    <col min="4" max="4" width="6.574218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7.5" customHeight="1">
      <c r="A5" s="6"/>
      <c r="B5" s="6"/>
      <c r="C5" s="6"/>
      <c r="D5" s="6"/>
    </row>
    <row r="6" spans="1:4" ht="18.75">
      <c r="A6" s="68" t="s">
        <v>132</v>
      </c>
      <c r="B6" s="68"/>
      <c r="C6" s="68"/>
      <c r="D6" s="20"/>
    </row>
    <row r="7" spans="1:4" ht="28.5" customHeight="1">
      <c r="A7" s="30"/>
      <c r="B7" s="51" t="s">
        <v>33</v>
      </c>
      <c r="C7" s="32">
        <v>-4676.23</v>
      </c>
      <c r="D7" s="33" t="s">
        <v>8</v>
      </c>
    </row>
    <row r="8" spans="1:4" ht="15.75">
      <c r="A8" s="70" t="s">
        <v>5</v>
      </c>
      <c r="B8" s="70"/>
      <c r="C8" s="24">
        <v>426.3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55427.56-2634.58</f>
        <v>52792.98</v>
      </c>
      <c r="D10" s="33" t="s">
        <v>8</v>
      </c>
    </row>
    <row r="11" spans="1:4" ht="15.75">
      <c r="A11" s="34"/>
      <c r="B11" s="27" t="s">
        <v>9</v>
      </c>
      <c r="C11" s="36">
        <v>88.3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71203.11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8611.26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1398.28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0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4920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9608.82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5217.92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1185.16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>
        <v>0</v>
      </c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8150.88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SUM(C24:C29)</f>
        <v>32110.79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37"/>
      <c r="B24" s="48" t="s">
        <v>58</v>
      </c>
      <c r="C24" s="46">
        <v>838</v>
      </c>
      <c r="D24" s="33" t="s">
        <v>8</v>
      </c>
    </row>
    <row r="25" spans="1:4" ht="15.75">
      <c r="A25" s="37"/>
      <c r="B25" s="45" t="s">
        <v>196</v>
      </c>
      <c r="C25" s="46">
        <v>25140</v>
      </c>
      <c r="D25" s="33" t="s">
        <v>8</v>
      </c>
    </row>
    <row r="26" spans="1:4" ht="15.75">
      <c r="A26" s="47"/>
      <c r="B26" s="43" t="s">
        <v>155</v>
      </c>
      <c r="C26" s="44">
        <v>497.69</v>
      </c>
      <c r="D26" s="33" t="s">
        <v>8</v>
      </c>
    </row>
    <row r="27" spans="1:4" ht="15.75">
      <c r="A27" s="47"/>
      <c r="B27" s="48" t="s">
        <v>48</v>
      </c>
      <c r="C27" s="44">
        <v>1654.5</v>
      </c>
      <c r="D27" s="33" t="s">
        <v>8</v>
      </c>
    </row>
    <row r="28" spans="1:4" ht="15.75">
      <c r="A28" s="47"/>
      <c r="B28" s="48" t="s">
        <v>81</v>
      </c>
      <c r="C28" s="44">
        <v>3008.98</v>
      </c>
      <c r="D28" s="33" t="s">
        <v>8</v>
      </c>
    </row>
    <row r="29" spans="1:4" ht="15.75">
      <c r="A29" s="47"/>
      <c r="B29" s="48" t="s">
        <v>82</v>
      </c>
      <c r="C29" s="43">
        <v>971.62</v>
      </c>
      <c r="D29" s="33" t="s">
        <v>8</v>
      </c>
    </row>
    <row r="30" spans="1:4" ht="15.75">
      <c r="A30" s="47"/>
      <c r="B30" s="48"/>
      <c r="C30" s="23"/>
      <c r="D30" s="33"/>
    </row>
    <row r="31" spans="1:4" ht="15.75">
      <c r="A31" s="47"/>
      <c r="B31" s="48"/>
      <c r="C31" s="43"/>
      <c r="D31" s="33"/>
    </row>
    <row r="32" spans="1:4" ht="15.75">
      <c r="A32" s="30"/>
      <c r="B32" s="30"/>
      <c r="C32" s="30"/>
      <c r="D32" s="33"/>
    </row>
    <row r="33" spans="1:4" ht="15.75">
      <c r="A33" s="49"/>
      <c r="B33" s="50" t="s">
        <v>152</v>
      </c>
      <c r="C33" s="32">
        <f>C7+C10-C12</f>
        <v>-23086.36</v>
      </c>
      <c r="D33" s="33" t="s">
        <v>8</v>
      </c>
    </row>
    <row r="34" spans="1:4" ht="15.75">
      <c r="A34" s="49"/>
      <c r="B34" s="49"/>
      <c r="C34" s="49" t="s">
        <v>37</v>
      </c>
      <c r="D34" s="33"/>
    </row>
    <row r="35" spans="1:4" ht="32.25" customHeight="1">
      <c r="A35" s="69" t="s">
        <v>153</v>
      </c>
      <c r="B35" s="69"/>
      <c r="C35" s="49">
        <v>6312.39</v>
      </c>
      <c r="D35" s="33" t="s">
        <v>8</v>
      </c>
    </row>
    <row r="36" spans="1:4" ht="15.75">
      <c r="A36" s="6"/>
      <c r="B36" s="6"/>
      <c r="C36" s="6"/>
      <c r="D36" s="6"/>
    </row>
    <row r="37" spans="1:4" ht="15.75">
      <c r="A37" s="6"/>
      <c r="B37" s="6"/>
      <c r="C37" s="6"/>
      <c r="D37" s="6"/>
    </row>
  </sheetData>
  <mergeCells count="7">
    <mergeCell ref="A6:C6"/>
    <mergeCell ref="A8:B8"/>
    <mergeCell ref="A35:B35"/>
    <mergeCell ref="A1:C1"/>
    <mergeCell ref="A2:C2"/>
    <mergeCell ref="A3:C3"/>
    <mergeCell ref="A4:C4"/>
  </mergeCells>
  <printOptions/>
  <pageMargins left="0.7874015748031497" right="0.7874015748031497" top="0.3937007874015748" bottom="0.3937007874015748" header="0" footer="0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B27" sqref="B27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8515625" style="0" customWidth="1"/>
    <col min="4" max="4" width="6.71093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9.75" customHeight="1">
      <c r="A5" s="6"/>
      <c r="B5" s="6"/>
      <c r="C5" s="6"/>
      <c r="D5" s="6"/>
    </row>
    <row r="6" spans="1:4" ht="18.75">
      <c r="A6" s="68" t="s">
        <v>134</v>
      </c>
      <c r="B6" s="68"/>
      <c r="C6" s="68"/>
      <c r="D6" s="20"/>
    </row>
    <row r="7" spans="1:4" ht="26.25" customHeight="1">
      <c r="A7" s="30"/>
      <c r="B7" s="51" t="s">
        <v>33</v>
      </c>
      <c r="C7" s="32">
        <v>-18702.9</v>
      </c>
      <c r="D7" s="33" t="s">
        <v>8</v>
      </c>
    </row>
    <row r="8" spans="1:4" ht="15.75">
      <c r="A8" s="70" t="s">
        <v>5</v>
      </c>
      <c r="B8" s="70"/>
      <c r="C8" s="24">
        <v>609.9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79299.2-3769.28</f>
        <v>75529.92</v>
      </c>
      <c r="D10" s="33" t="s">
        <v>8</v>
      </c>
    </row>
    <row r="11" spans="1:4" ht="15.75">
      <c r="A11" s="34"/>
      <c r="B11" s="27" t="s">
        <v>9</v>
      </c>
      <c r="C11" s="36">
        <v>90.2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104060.7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12319.98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2000.44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0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10512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13747.14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7465.16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1695.56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>
        <v>0</v>
      </c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11661.3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SUM(C24:C34)</f>
        <v>44659.12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37"/>
      <c r="B24" s="45" t="s">
        <v>272</v>
      </c>
      <c r="C24" s="44">
        <v>4763</v>
      </c>
      <c r="D24" s="33" t="s">
        <v>8</v>
      </c>
    </row>
    <row r="25" spans="1:4" ht="15.75">
      <c r="A25" s="47"/>
      <c r="B25" s="48" t="s">
        <v>66</v>
      </c>
      <c r="C25" s="44">
        <v>9755</v>
      </c>
      <c r="D25" s="33" t="s">
        <v>8</v>
      </c>
    </row>
    <row r="26" spans="1:4" ht="15.75">
      <c r="A26" s="47"/>
      <c r="B26" s="48" t="s">
        <v>273</v>
      </c>
      <c r="C26" s="44">
        <v>2188</v>
      </c>
      <c r="D26" s="33" t="s">
        <v>8</v>
      </c>
    </row>
    <row r="27" spans="1:4" ht="15.75">
      <c r="A27" s="47"/>
      <c r="B27" s="45" t="s">
        <v>274</v>
      </c>
      <c r="C27" s="44">
        <v>5416</v>
      </c>
      <c r="D27" s="33" t="s">
        <v>8</v>
      </c>
    </row>
    <row r="28" spans="1:4" ht="15.75">
      <c r="A28" s="47"/>
      <c r="B28" s="48" t="s">
        <v>225</v>
      </c>
      <c r="C28" s="44">
        <v>838</v>
      </c>
      <c r="D28" s="33" t="s">
        <v>8</v>
      </c>
    </row>
    <row r="29" spans="1:4" ht="15.75">
      <c r="A29" s="47"/>
      <c r="B29" s="48" t="s">
        <v>63</v>
      </c>
      <c r="C29" s="44">
        <f>1290.8+4517.8</f>
        <v>5808.6</v>
      </c>
      <c r="D29" s="33" t="s">
        <v>8</v>
      </c>
    </row>
    <row r="30" spans="1:4" ht="15.75">
      <c r="A30" s="47"/>
      <c r="B30" s="48" t="s">
        <v>275</v>
      </c>
      <c r="C30" s="44">
        <v>541</v>
      </c>
      <c r="D30" s="33" t="s">
        <v>8</v>
      </c>
    </row>
    <row r="31" spans="1:4" ht="15.75">
      <c r="A31" s="47"/>
      <c r="B31" s="48" t="s">
        <v>81</v>
      </c>
      <c r="C31" s="44">
        <v>4259.08</v>
      </c>
      <c r="D31" s="33" t="s">
        <v>8</v>
      </c>
    </row>
    <row r="32" spans="1:4" ht="15.75">
      <c r="A32" s="47"/>
      <c r="B32" s="48" t="s">
        <v>82</v>
      </c>
      <c r="C32" s="43">
        <v>1280.75</v>
      </c>
      <c r="D32" s="33" t="s">
        <v>8</v>
      </c>
    </row>
    <row r="33" spans="1:4" ht="15.75">
      <c r="A33" s="47"/>
      <c r="B33" s="43" t="s">
        <v>155</v>
      </c>
      <c r="C33" s="44">
        <v>497.69</v>
      </c>
      <c r="D33" s="33" t="s">
        <v>8</v>
      </c>
    </row>
    <row r="34" spans="1:4" ht="15.75" customHeight="1">
      <c r="A34" s="47"/>
      <c r="B34" s="45" t="s">
        <v>60</v>
      </c>
      <c r="C34" s="44">
        <v>9312</v>
      </c>
      <c r="D34" s="33" t="s">
        <v>8</v>
      </c>
    </row>
    <row r="35" spans="1:4" ht="15.75">
      <c r="A35" s="30"/>
      <c r="B35" s="30"/>
      <c r="C35" s="30"/>
      <c r="D35" s="33"/>
    </row>
    <row r="36" spans="1:4" ht="15.75">
      <c r="A36" s="49"/>
      <c r="B36" s="50" t="s">
        <v>152</v>
      </c>
      <c r="C36" s="32">
        <f>C7+C10-C12</f>
        <v>-47233.68</v>
      </c>
      <c r="D36" s="33" t="s">
        <v>8</v>
      </c>
    </row>
    <row r="37" spans="1:4" ht="15.75">
      <c r="A37" s="49"/>
      <c r="B37" s="49"/>
      <c r="C37" s="49" t="s">
        <v>37</v>
      </c>
      <c r="D37" s="33"/>
    </row>
    <row r="38" spans="1:4" ht="30" customHeight="1">
      <c r="A38" s="69" t="s">
        <v>153</v>
      </c>
      <c r="B38" s="69"/>
      <c r="C38" s="49">
        <v>17300.02</v>
      </c>
      <c r="D38" s="33" t="s">
        <v>8</v>
      </c>
    </row>
    <row r="39" spans="1:4" ht="15.75">
      <c r="A39" s="6"/>
      <c r="B39" s="6"/>
      <c r="C39" s="6"/>
      <c r="D39" s="6"/>
    </row>
    <row r="40" spans="1:4" ht="15.75">
      <c r="A40" s="6"/>
      <c r="B40" s="6"/>
      <c r="C40" s="6"/>
      <c r="D40" s="6"/>
    </row>
  </sheetData>
  <mergeCells count="7">
    <mergeCell ref="A6:C6"/>
    <mergeCell ref="A8:B8"/>
    <mergeCell ref="A38:B38"/>
    <mergeCell ref="A1:C1"/>
    <mergeCell ref="A2:C2"/>
    <mergeCell ref="A3:C3"/>
    <mergeCell ref="A4: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A4" sqref="A4:C4"/>
    </sheetView>
  </sheetViews>
  <sheetFormatPr defaultColWidth="9.140625" defaultRowHeight="12.75"/>
  <cols>
    <col min="1" max="1" width="5.57421875" style="0" bestFit="1" customWidth="1"/>
    <col min="2" max="2" width="66.28125" style="0" customWidth="1"/>
    <col min="3" max="3" width="13.140625" style="0" customWidth="1"/>
    <col min="4" max="4" width="9.28125" style="0" customWidth="1"/>
  </cols>
  <sheetData>
    <row r="1" spans="1:3" ht="15.75">
      <c r="A1" s="67" t="s">
        <v>1</v>
      </c>
      <c r="B1" s="67"/>
      <c r="C1" s="67"/>
    </row>
    <row r="2" spans="1:3" ht="15.75">
      <c r="A2" s="67" t="s">
        <v>2</v>
      </c>
      <c r="B2" s="67"/>
      <c r="C2" s="67"/>
    </row>
    <row r="3" spans="1:3" ht="15.75">
      <c r="A3" s="67" t="s">
        <v>3</v>
      </c>
      <c r="B3" s="67"/>
      <c r="C3" s="67"/>
    </row>
    <row r="4" spans="1:3" ht="18.75">
      <c r="A4" s="68" t="s">
        <v>148</v>
      </c>
      <c r="B4" s="68"/>
      <c r="C4" s="68"/>
    </row>
    <row r="5" spans="1:3" ht="5.25" customHeight="1">
      <c r="A5" s="6"/>
      <c r="B5" s="6"/>
      <c r="C5" s="6"/>
    </row>
    <row r="6" spans="1:3" ht="18.75">
      <c r="A6" s="68" t="s">
        <v>78</v>
      </c>
      <c r="B6" s="68"/>
      <c r="C6" s="68"/>
    </row>
    <row r="7" spans="1:4" ht="23.25" customHeight="1">
      <c r="A7" s="30"/>
      <c r="B7" s="51" t="s">
        <v>33</v>
      </c>
      <c r="C7" s="32">
        <v>-10142.03</v>
      </c>
      <c r="D7" s="34" t="s">
        <v>8</v>
      </c>
    </row>
    <row r="8" spans="1:4" ht="15.75">
      <c r="A8" s="70" t="s">
        <v>5</v>
      </c>
      <c r="B8" s="70"/>
      <c r="C8" s="24">
        <v>2448.38</v>
      </c>
      <c r="D8" s="34" t="s">
        <v>6</v>
      </c>
    </row>
    <row r="9" spans="1:4" ht="15.75">
      <c r="A9" s="34">
        <v>1</v>
      </c>
      <c r="B9" s="24" t="s">
        <v>7</v>
      </c>
      <c r="C9" s="57"/>
      <c r="D9" s="33"/>
    </row>
    <row r="10" spans="1:4" ht="15.75">
      <c r="A10" s="34"/>
      <c r="B10" s="27" t="s">
        <v>20</v>
      </c>
      <c r="C10" s="36">
        <f>318338.34-13785.07</f>
        <v>304553.27</v>
      </c>
      <c r="D10" s="33" t="s">
        <v>8</v>
      </c>
    </row>
    <row r="11" spans="1:4" ht="15.75">
      <c r="A11" s="34"/>
      <c r="B11" s="27" t="s">
        <v>9</v>
      </c>
      <c r="C11" s="36">
        <v>88.9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285550.01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49457.28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8030.7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1346.76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19276.56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55186.48</v>
      </c>
      <c r="D17" s="33" t="s">
        <v>8</v>
      </c>
      <c r="E17" s="14"/>
    </row>
    <row r="18" spans="1:5" ht="15.75">
      <c r="A18" s="37" t="s">
        <v>28</v>
      </c>
      <c r="B18" s="27" t="s">
        <v>16</v>
      </c>
      <c r="C18" s="38">
        <v>29968.16</v>
      </c>
      <c r="D18" s="33" t="s">
        <v>8</v>
      </c>
      <c r="E18" s="14"/>
    </row>
    <row r="19" spans="1:5" ht="31.5">
      <c r="A19" s="39" t="s">
        <v>29</v>
      </c>
      <c r="B19" s="27" t="s">
        <v>80</v>
      </c>
      <c r="C19" s="38">
        <v>6806.5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/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46813.06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SUM(C24:C36)</f>
        <v>68664.51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37"/>
      <c r="B24" s="42" t="s">
        <v>211</v>
      </c>
      <c r="C24" s="44">
        <v>1869</v>
      </c>
      <c r="D24" s="33" t="s">
        <v>8</v>
      </c>
    </row>
    <row r="25" spans="1:4" ht="15.75">
      <c r="A25" s="37"/>
      <c r="B25" s="42" t="s">
        <v>276</v>
      </c>
      <c r="C25" s="44">
        <v>914.4</v>
      </c>
      <c r="D25" s="33" t="s">
        <v>8</v>
      </c>
    </row>
    <row r="26" spans="1:4" ht="15.75">
      <c r="A26" s="37"/>
      <c r="B26" s="45" t="s">
        <v>250</v>
      </c>
      <c r="C26" s="46">
        <v>2311.17</v>
      </c>
      <c r="D26" s="33" t="s">
        <v>8</v>
      </c>
    </row>
    <row r="27" spans="1:4" ht="15.75">
      <c r="A27" s="37"/>
      <c r="B27" s="45" t="s">
        <v>60</v>
      </c>
      <c r="C27" s="46">
        <v>2328</v>
      </c>
      <c r="D27" s="33" t="s">
        <v>8</v>
      </c>
    </row>
    <row r="28" spans="1:4" ht="15.75">
      <c r="A28" s="37"/>
      <c r="B28" s="45" t="s">
        <v>188</v>
      </c>
      <c r="C28" s="46">
        <v>2523.27</v>
      </c>
      <c r="D28" s="33" t="s">
        <v>8</v>
      </c>
    </row>
    <row r="29" spans="1:4" ht="15.75">
      <c r="A29" s="37"/>
      <c r="B29" s="45" t="s">
        <v>42</v>
      </c>
      <c r="C29" s="46">
        <v>3192</v>
      </c>
      <c r="D29" s="33" t="s">
        <v>8</v>
      </c>
    </row>
    <row r="30" spans="1:4" ht="15.75">
      <c r="A30" s="47"/>
      <c r="B30" s="48" t="s">
        <v>172</v>
      </c>
      <c r="C30" s="44">
        <v>874</v>
      </c>
      <c r="D30" s="33" t="s">
        <v>8</v>
      </c>
    </row>
    <row r="31" spans="1:4" ht="15.75">
      <c r="A31" s="47"/>
      <c r="B31" s="43" t="s">
        <v>155</v>
      </c>
      <c r="C31" s="44">
        <v>995.38</v>
      </c>
      <c r="D31" s="33" t="s">
        <v>8</v>
      </c>
    </row>
    <row r="32" spans="1:4" ht="15.75">
      <c r="A32" s="47"/>
      <c r="B32" s="48" t="s">
        <v>277</v>
      </c>
      <c r="C32" s="44">
        <v>236</v>
      </c>
      <c r="D32" s="33" t="s">
        <v>8</v>
      </c>
    </row>
    <row r="33" spans="1:4" ht="15.75">
      <c r="A33" s="47"/>
      <c r="B33" s="48" t="s">
        <v>48</v>
      </c>
      <c r="C33" s="44">
        <v>4136.25</v>
      </c>
      <c r="D33" s="33" t="s">
        <v>8</v>
      </c>
    </row>
    <row r="34" spans="1:4" ht="15.75">
      <c r="A34" s="47"/>
      <c r="B34" s="48" t="s">
        <v>118</v>
      </c>
      <c r="C34" s="44">
        <f>5163.2+811.08+16135+627.96+2027.7+3357.7</f>
        <v>28122.64</v>
      </c>
      <c r="D34" s="33" t="s">
        <v>8</v>
      </c>
    </row>
    <row r="35" spans="1:4" s="61" customFormat="1" ht="15.75" customHeight="1">
      <c r="A35" s="59"/>
      <c r="B35" s="63" t="s">
        <v>81</v>
      </c>
      <c r="C35" s="53">
        <v>17585.12</v>
      </c>
      <c r="D35" s="56" t="s">
        <v>8</v>
      </c>
    </row>
    <row r="36" spans="1:4" s="61" customFormat="1" ht="15.75" customHeight="1">
      <c r="A36" s="59"/>
      <c r="B36" s="63" t="s">
        <v>82</v>
      </c>
      <c r="C36" s="53">
        <v>3577.28</v>
      </c>
      <c r="D36" s="56" t="s">
        <v>8</v>
      </c>
    </row>
    <row r="37" spans="1:4" ht="15.75">
      <c r="A37" s="30"/>
      <c r="B37" s="30"/>
      <c r="C37" s="30"/>
      <c r="D37" s="34"/>
    </row>
    <row r="38" spans="1:4" ht="15.75">
      <c r="A38" s="30"/>
      <c r="B38" s="50" t="s">
        <v>152</v>
      </c>
      <c r="C38" s="32">
        <f>C7+C10-C12</f>
        <v>8861.23</v>
      </c>
      <c r="D38" s="34" t="s">
        <v>8</v>
      </c>
    </row>
    <row r="39" spans="1:4" ht="15.75">
      <c r="A39" s="30"/>
      <c r="B39" s="30"/>
      <c r="C39" s="30" t="s">
        <v>37</v>
      </c>
      <c r="D39" s="34"/>
    </row>
    <row r="40" spans="1:4" ht="21.75" customHeight="1">
      <c r="A40" s="72" t="s">
        <v>209</v>
      </c>
      <c r="B40" s="72"/>
      <c r="C40" s="49">
        <v>53524.53</v>
      </c>
      <c r="D40" s="56" t="s">
        <v>8</v>
      </c>
    </row>
    <row r="41" spans="1:4" ht="15.75">
      <c r="A41" s="6"/>
      <c r="B41" s="6"/>
      <c r="C41" s="6"/>
      <c r="D41" s="7"/>
    </row>
    <row r="42" spans="1:4" ht="15.75">
      <c r="A42" s="6"/>
      <c r="B42" s="6"/>
      <c r="C42" s="6"/>
      <c r="D42" s="7"/>
    </row>
  </sheetData>
  <mergeCells count="7">
    <mergeCell ref="A6:C6"/>
    <mergeCell ref="A8:B8"/>
    <mergeCell ref="A40:B40"/>
    <mergeCell ref="A1:C1"/>
    <mergeCell ref="A2:C2"/>
    <mergeCell ref="A3:C3"/>
    <mergeCell ref="A4:C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B30" sqref="B30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140625" style="0" customWidth="1"/>
    <col min="4" max="4" width="7.2812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6" customHeight="1">
      <c r="A5" s="6"/>
      <c r="B5" s="6"/>
      <c r="C5" s="6"/>
      <c r="D5" s="6"/>
    </row>
    <row r="6" spans="1:4" ht="18.75">
      <c r="A6" s="68" t="s">
        <v>136</v>
      </c>
      <c r="B6" s="68"/>
      <c r="C6" s="68"/>
      <c r="D6" s="20"/>
    </row>
    <row r="7" spans="1:4" ht="21" customHeight="1">
      <c r="A7" s="30"/>
      <c r="B7" s="51" t="s">
        <v>33</v>
      </c>
      <c r="C7" s="32">
        <v>-19180.44</v>
      </c>
      <c r="D7" s="33" t="s">
        <v>8</v>
      </c>
    </row>
    <row r="8" spans="1:4" ht="21" customHeight="1">
      <c r="A8" s="70" t="s">
        <v>5</v>
      </c>
      <c r="B8" s="70"/>
      <c r="C8" s="24">
        <v>283.7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36886.64-1753.46</f>
        <v>35133.18</v>
      </c>
      <c r="D10" s="33" t="s">
        <v>8</v>
      </c>
    </row>
    <row r="11" spans="1:4" ht="15.75">
      <c r="A11" s="34"/>
      <c r="B11" s="27" t="s">
        <v>9</v>
      </c>
      <c r="C11" s="36">
        <v>81.2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51321.89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5730.74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930.52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0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16132.68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6394.58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3502.48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788.68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/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5424.32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SUM(C24:C29)</f>
        <v>12417.89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37"/>
      <c r="B24" s="42" t="s">
        <v>50</v>
      </c>
      <c r="C24" s="43">
        <v>960.58</v>
      </c>
      <c r="D24" s="33" t="s">
        <v>8</v>
      </c>
    </row>
    <row r="25" spans="1:4" ht="15.75">
      <c r="A25" s="37"/>
      <c r="B25" s="42" t="s">
        <v>225</v>
      </c>
      <c r="C25" s="44">
        <v>838</v>
      </c>
      <c r="D25" s="33" t="s">
        <v>8</v>
      </c>
    </row>
    <row r="26" spans="1:4" ht="15.75">
      <c r="A26" s="47"/>
      <c r="B26" s="48" t="s">
        <v>278</v>
      </c>
      <c r="C26" s="44">
        <v>7566.86</v>
      </c>
      <c r="D26" s="33" t="s">
        <v>8</v>
      </c>
    </row>
    <row r="27" spans="1:4" ht="15.75">
      <c r="A27" s="47"/>
      <c r="B27" s="48" t="s">
        <v>81</v>
      </c>
      <c r="C27" s="44">
        <v>1892.29</v>
      </c>
      <c r="D27" s="33" t="s">
        <v>8</v>
      </c>
    </row>
    <row r="28" spans="1:4" ht="15.75">
      <c r="A28" s="47"/>
      <c r="B28" s="48" t="s">
        <v>82</v>
      </c>
      <c r="C28" s="43">
        <v>662.47</v>
      </c>
      <c r="D28" s="33" t="s">
        <v>8</v>
      </c>
    </row>
    <row r="29" spans="1:4" ht="15.75" customHeight="1">
      <c r="A29" s="47"/>
      <c r="B29" s="43" t="s">
        <v>155</v>
      </c>
      <c r="C29" s="43">
        <v>497.69</v>
      </c>
      <c r="D29" s="33" t="s">
        <v>8</v>
      </c>
    </row>
    <row r="30" spans="1:4" ht="15.75">
      <c r="A30" s="47"/>
      <c r="B30" s="48"/>
      <c r="C30" s="23"/>
      <c r="D30" s="33"/>
    </row>
    <row r="31" spans="1:4" ht="15.75">
      <c r="A31" s="30"/>
      <c r="B31" s="30"/>
      <c r="C31" s="30"/>
      <c r="D31" s="33"/>
    </row>
    <row r="32" spans="1:4" ht="15.75">
      <c r="A32" s="49"/>
      <c r="B32" s="50" t="s">
        <v>152</v>
      </c>
      <c r="C32" s="32">
        <f>C7+C10-C12</f>
        <v>-35369.15</v>
      </c>
      <c r="D32" s="33" t="s">
        <v>8</v>
      </c>
    </row>
    <row r="33" spans="1:4" ht="15.75">
      <c r="A33" s="49"/>
      <c r="B33" s="49"/>
      <c r="C33" s="49" t="s">
        <v>37</v>
      </c>
      <c r="D33" s="33"/>
    </row>
    <row r="34" spans="1:4" ht="36" customHeight="1">
      <c r="A34" s="69" t="s">
        <v>153</v>
      </c>
      <c r="B34" s="69"/>
      <c r="C34" s="49">
        <v>15262.23</v>
      </c>
      <c r="D34" s="33" t="s">
        <v>8</v>
      </c>
    </row>
    <row r="35" spans="1:4" ht="15.75">
      <c r="A35" s="6"/>
      <c r="B35" s="6"/>
      <c r="C35" s="6"/>
      <c r="D35" s="6"/>
    </row>
    <row r="36" spans="1:4" ht="15.75">
      <c r="A36" s="6"/>
      <c r="B36" s="6"/>
      <c r="C36" s="6"/>
      <c r="D36" s="6"/>
    </row>
  </sheetData>
  <mergeCells count="7">
    <mergeCell ref="A6:C6"/>
    <mergeCell ref="A8:B8"/>
    <mergeCell ref="A34:B34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4" sqref="A4:C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28125" style="0" customWidth="1"/>
    <col min="4" max="4" width="7.0039062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297</v>
      </c>
      <c r="B4" s="68"/>
      <c r="C4" s="68"/>
      <c r="D4" s="20"/>
    </row>
    <row r="5" spans="1:4" ht="6" customHeight="1">
      <c r="A5" s="6"/>
      <c r="B5" s="6"/>
      <c r="C5" s="6"/>
      <c r="D5" s="6"/>
    </row>
    <row r="6" spans="1:4" ht="18.75">
      <c r="A6" s="68" t="s">
        <v>137</v>
      </c>
      <c r="B6" s="68"/>
      <c r="C6" s="68"/>
      <c r="D6" s="20"/>
    </row>
    <row r="7" spans="1:4" ht="28.5" customHeight="1">
      <c r="A7" s="30"/>
      <c r="B7" s="51" t="s">
        <v>33</v>
      </c>
      <c r="C7" s="32">
        <v>-11610.93</v>
      </c>
      <c r="D7" s="33" t="s">
        <v>8</v>
      </c>
    </row>
    <row r="8" spans="1:4" ht="15.75">
      <c r="A8" s="70" t="s">
        <v>5</v>
      </c>
      <c r="B8" s="70"/>
      <c r="C8" s="24">
        <v>274.8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35729.52-1698.4</f>
        <v>34031.12</v>
      </c>
      <c r="D10" s="33" t="s">
        <v>8</v>
      </c>
    </row>
    <row r="11" spans="1:4" ht="15.75">
      <c r="A11" s="34"/>
      <c r="B11" s="27" t="s">
        <v>9</v>
      </c>
      <c r="C11" s="36">
        <v>92.4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45186.01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5550.96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901.34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0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8073.72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6193.98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3363.56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763.96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>
        <v>0</v>
      </c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5254.2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SUM(C24:C34)</f>
        <v>15084.29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37"/>
      <c r="B24" s="42" t="s">
        <v>50</v>
      </c>
      <c r="C24" s="43">
        <v>395.51</v>
      </c>
      <c r="D24" s="33" t="s">
        <v>8</v>
      </c>
    </row>
    <row r="25" spans="1:4" ht="15.75">
      <c r="A25" s="37"/>
      <c r="B25" s="42" t="s">
        <v>58</v>
      </c>
      <c r="C25" s="44">
        <v>838</v>
      </c>
      <c r="D25" s="33" t="s">
        <v>8</v>
      </c>
    </row>
    <row r="26" spans="1:4" ht="15.75" customHeight="1">
      <c r="A26" s="37"/>
      <c r="B26" s="45" t="s">
        <v>141</v>
      </c>
      <c r="C26" s="46">
        <v>2214</v>
      </c>
      <c r="D26" s="33" t="s">
        <v>8</v>
      </c>
    </row>
    <row r="27" spans="1:4" ht="15.75">
      <c r="A27" s="47"/>
      <c r="B27" s="48" t="s">
        <v>133</v>
      </c>
      <c r="C27" s="44">
        <v>242</v>
      </c>
      <c r="D27" s="33" t="s">
        <v>8</v>
      </c>
    </row>
    <row r="28" spans="1:4" ht="15.75">
      <c r="A28" s="47"/>
      <c r="B28" s="48" t="s">
        <v>63</v>
      </c>
      <c r="C28" s="44">
        <v>6131.3</v>
      </c>
      <c r="D28" s="33" t="s">
        <v>8</v>
      </c>
    </row>
    <row r="29" spans="1:4" ht="15.75">
      <c r="A29" s="47"/>
      <c r="B29" s="48" t="s">
        <v>81</v>
      </c>
      <c r="C29" s="44">
        <v>1898</v>
      </c>
      <c r="D29" s="33" t="s">
        <v>8</v>
      </c>
    </row>
    <row r="30" spans="1:4" ht="15.75">
      <c r="A30" s="47"/>
      <c r="B30" s="48" t="s">
        <v>82</v>
      </c>
      <c r="C30" s="43">
        <v>662.47</v>
      </c>
      <c r="D30" s="33" t="s">
        <v>8</v>
      </c>
    </row>
    <row r="31" spans="1:4" ht="15.75">
      <c r="A31" s="47"/>
      <c r="B31" s="48" t="s">
        <v>277</v>
      </c>
      <c r="C31" s="44">
        <v>236</v>
      </c>
      <c r="D31" s="33" t="s">
        <v>8</v>
      </c>
    </row>
    <row r="32" spans="1:4" ht="15.75">
      <c r="A32" s="47"/>
      <c r="B32" s="45" t="s">
        <v>42</v>
      </c>
      <c r="C32" s="44">
        <v>159.6</v>
      </c>
      <c r="D32" s="33" t="s">
        <v>8</v>
      </c>
    </row>
    <row r="33" spans="1:4" ht="15.75">
      <c r="A33" s="47"/>
      <c r="B33" s="48" t="s">
        <v>204</v>
      </c>
      <c r="C33" s="43">
        <v>1809.72</v>
      </c>
      <c r="D33" s="33" t="s">
        <v>8</v>
      </c>
    </row>
    <row r="34" spans="1:4" ht="15.75" customHeight="1">
      <c r="A34" s="47"/>
      <c r="B34" s="43" t="s">
        <v>155</v>
      </c>
      <c r="C34" s="43">
        <v>497.69</v>
      </c>
      <c r="D34" s="33" t="s">
        <v>8</v>
      </c>
    </row>
    <row r="35" spans="1:4" ht="15.75">
      <c r="A35" s="30"/>
      <c r="B35" s="30"/>
      <c r="C35" s="30"/>
      <c r="D35" s="33"/>
    </row>
    <row r="36" spans="1:4" ht="15.75">
      <c r="A36" s="49"/>
      <c r="B36" s="50" t="s">
        <v>152</v>
      </c>
      <c r="C36" s="32">
        <f>C7+C10-C12</f>
        <v>-22765.82</v>
      </c>
      <c r="D36" s="33" t="s">
        <v>8</v>
      </c>
    </row>
    <row r="37" spans="1:4" ht="15.75">
      <c r="A37" s="49"/>
      <c r="B37" s="49"/>
      <c r="C37" s="49" t="s">
        <v>37</v>
      </c>
      <c r="D37" s="33"/>
    </row>
    <row r="38" spans="1:4" ht="33" customHeight="1">
      <c r="A38" s="69" t="s">
        <v>153</v>
      </c>
      <c r="B38" s="69"/>
      <c r="C38" s="32">
        <v>0</v>
      </c>
      <c r="D38" s="33" t="s">
        <v>8</v>
      </c>
    </row>
    <row r="39" spans="1:4" ht="15.75">
      <c r="A39" s="6"/>
      <c r="B39" s="6"/>
      <c r="C39" s="6"/>
      <c r="D39" s="6"/>
    </row>
    <row r="40" spans="1:4" ht="15.75">
      <c r="A40" s="6"/>
      <c r="B40" s="6"/>
      <c r="C40" s="6"/>
      <c r="D40" s="6"/>
    </row>
  </sheetData>
  <mergeCells count="7">
    <mergeCell ref="A6:C6"/>
    <mergeCell ref="A8:B8"/>
    <mergeCell ref="A38:B38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4">
      <selection activeCell="A4" sqref="A4:C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1.421875" style="0" bestFit="1" customWidth="1"/>
    <col min="4" max="4" width="5.7109375" style="0" bestFit="1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6" customHeight="1">
      <c r="A5" s="6"/>
      <c r="B5" s="6"/>
      <c r="C5" s="6"/>
      <c r="D5" s="6"/>
    </row>
    <row r="6" spans="1:4" ht="18.75">
      <c r="A6" s="68" t="s">
        <v>138</v>
      </c>
      <c r="B6" s="68"/>
      <c r="C6" s="68"/>
      <c r="D6" s="20"/>
    </row>
    <row r="7" spans="1:4" ht="27.75" customHeight="1">
      <c r="A7" s="30"/>
      <c r="B7" s="51" t="s">
        <v>33</v>
      </c>
      <c r="C7" s="32">
        <v>4341.99</v>
      </c>
      <c r="D7" s="33" t="s">
        <v>8</v>
      </c>
    </row>
    <row r="8" spans="1:4" ht="18" customHeight="1">
      <c r="A8" s="70" t="s">
        <v>5</v>
      </c>
      <c r="B8" s="70"/>
      <c r="C8" s="24">
        <v>713.9</v>
      </c>
      <c r="D8" s="34" t="s">
        <v>6</v>
      </c>
    </row>
    <row r="9" spans="1:4" ht="19.5" customHeight="1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92821.28-2620.15</f>
        <v>90201.13</v>
      </c>
      <c r="D10" s="33" t="s">
        <v>8</v>
      </c>
    </row>
    <row r="11" spans="1:4" ht="15.75">
      <c r="A11" s="34"/>
      <c r="B11" s="27" t="s">
        <v>9</v>
      </c>
      <c r="C11" s="36">
        <v>91.8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68722.23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14420.78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2341.56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1400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2686.32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16091.3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8738.12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1984.68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>
        <v>0</v>
      </c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13649.78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SUM(C24:C26)</f>
        <v>7409.69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37"/>
      <c r="B24" s="45" t="s">
        <v>279</v>
      </c>
      <c r="C24" s="46">
        <v>5109</v>
      </c>
      <c r="D24" s="33" t="s">
        <v>8</v>
      </c>
    </row>
    <row r="25" spans="1:4" ht="15.75">
      <c r="A25" s="47"/>
      <c r="B25" s="48" t="s">
        <v>280</v>
      </c>
      <c r="C25" s="44">
        <v>1803</v>
      </c>
      <c r="D25" s="33" t="s">
        <v>8</v>
      </c>
    </row>
    <row r="26" spans="1:4" ht="15.75">
      <c r="A26" s="47"/>
      <c r="B26" s="43" t="s">
        <v>155</v>
      </c>
      <c r="C26" s="43">
        <v>497.69</v>
      </c>
      <c r="D26" s="33" t="s">
        <v>8</v>
      </c>
    </row>
    <row r="27" spans="1:4" ht="15.75">
      <c r="A27" s="30"/>
      <c r="B27" s="30"/>
      <c r="C27" s="30"/>
      <c r="D27" s="33"/>
    </row>
    <row r="28" spans="1:4" ht="15.75">
      <c r="A28" s="49"/>
      <c r="B28" s="50" t="s">
        <v>152</v>
      </c>
      <c r="C28" s="32">
        <f>C7+C10-C12</f>
        <v>25820.89</v>
      </c>
      <c r="D28" s="33" t="s">
        <v>8</v>
      </c>
    </row>
    <row r="29" spans="1:4" ht="15.75">
      <c r="A29" s="49"/>
      <c r="B29" s="49"/>
      <c r="C29" s="49" t="s">
        <v>37</v>
      </c>
      <c r="D29" s="33"/>
    </row>
    <row r="30" spans="1:4" ht="30.75" customHeight="1">
      <c r="A30" s="69" t="s">
        <v>153</v>
      </c>
      <c r="B30" s="69"/>
      <c r="C30" s="49">
        <v>2069.02</v>
      </c>
      <c r="D30" s="33" t="s">
        <v>8</v>
      </c>
    </row>
    <row r="31" spans="1:4" ht="15.75">
      <c r="A31" s="6"/>
      <c r="B31" s="6"/>
      <c r="C31" s="6"/>
      <c r="D31" s="6"/>
    </row>
    <row r="32" spans="1:4" ht="15.75">
      <c r="A32" s="6"/>
      <c r="B32" s="6"/>
      <c r="C32" s="6"/>
      <c r="D32" s="6"/>
    </row>
  </sheetData>
  <mergeCells count="7">
    <mergeCell ref="A6:C6"/>
    <mergeCell ref="A8:B8"/>
    <mergeCell ref="A30:B30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4" sqref="A4:C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1.421875" style="0" bestFit="1" customWidth="1"/>
    <col min="4" max="4" width="5.7109375" style="0" bestFit="1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8.25" customHeight="1">
      <c r="A5" s="6"/>
      <c r="B5" s="6"/>
      <c r="C5" s="6"/>
      <c r="D5" s="6"/>
    </row>
    <row r="6" spans="1:4" ht="18.75">
      <c r="A6" s="68" t="s">
        <v>139</v>
      </c>
      <c r="B6" s="68"/>
      <c r="C6" s="68"/>
      <c r="D6" s="20"/>
    </row>
    <row r="7" spans="1:4" ht="23.25" customHeight="1">
      <c r="A7" s="30"/>
      <c r="B7" s="51" t="s">
        <v>33</v>
      </c>
      <c r="C7" s="32">
        <v>-9130.09</v>
      </c>
      <c r="D7" s="33" t="s">
        <v>8</v>
      </c>
    </row>
    <row r="8" spans="1:4" ht="15.75">
      <c r="A8" s="70" t="s">
        <v>5</v>
      </c>
      <c r="B8" s="70"/>
      <c r="C8" s="24">
        <v>466.7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47286.02</f>
        <v>47286.02</v>
      </c>
      <c r="D10" s="33" t="s">
        <v>8</v>
      </c>
    </row>
    <row r="11" spans="1:4" ht="15.75">
      <c r="A11" s="34"/>
      <c r="B11" s="27" t="s">
        <v>9</v>
      </c>
      <c r="C11" s="36">
        <v>81.4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47029.92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9427.34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1530.76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0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0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10519.4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5712.4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0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>
        <f>0</f>
        <v>0</v>
      </c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8923.28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SUM(C24:C27)</f>
        <v>10916.74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47"/>
      <c r="B24" s="48" t="s">
        <v>281</v>
      </c>
      <c r="C24" s="44">
        <v>603.24</v>
      </c>
      <c r="D24" s="33" t="s">
        <v>8</v>
      </c>
    </row>
    <row r="25" spans="1:4" ht="15.75">
      <c r="A25" s="47"/>
      <c r="B25" s="48" t="s">
        <v>48</v>
      </c>
      <c r="C25" s="44">
        <v>1654.5</v>
      </c>
      <c r="D25" s="33" t="s">
        <v>8</v>
      </c>
    </row>
    <row r="26" spans="1:4" ht="15.75">
      <c r="A26" s="47"/>
      <c r="B26" s="45" t="s">
        <v>60</v>
      </c>
      <c r="C26" s="44">
        <v>5432</v>
      </c>
      <c r="D26" s="33" t="s">
        <v>8</v>
      </c>
    </row>
    <row r="27" spans="1:4" ht="15.75">
      <c r="A27" s="47"/>
      <c r="B27" s="48" t="s">
        <v>118</v>
      </c>
      <c r="C27" s="44">
        <v>3227</v>
      </c>
      <c r="D27" s="33" t="s">
        <v>8</v>
      </c>
    </row>
    <row r="28" spans="1:4" ht="15.75">
      <c r="A28" s="30"/>
      <c r="B28" s="30"/>
      <c r="C28" s="30"/>
      <c r="D28" s="33"/>
    </row>
    <row r="29" spans="1:4" ht="15.75">
      <c r="A29" s="49"/>
      <c r="B29" s="50" t="s">
        <v>152</v>
      </c>
      <c r="C29" s="32">
        <f>C7+C10-C12</f>
        <v>-8873.99</v>
      </c>
      <c r="D29" s="33" t="s">
        <v>8</v>
      </c>
    </row>
    <row r="30" spans="1:4" ht="15.75">
      <c r="A30" s="49"/>
      <c r="B30" s="49"/>
      <c r="C30" s="49" t="s">
        <v>37</v>
      </c>
      <c r="D30" s="33"/>
    </row>
    <row r="31" spans="1:4" ht="29.25" customHeight="1">
      <c r="A31" s="69" t="s">
        <v>153</v>
      </c>
      <c r="B31" s="69"/>
      <c r="C31" s="49">
        <v>47270.71</v>
      </c>
      <c r="D31" s="33" t="s">
        <v>8</v>
      </c>
    </row>
    <row r="32" spans="1:4" ht="15.75">
      <c r="A32" s="6"/>
      <c r="B32" s="6"/>
      <c r="C32" s="6"/>
      <c r="D32" s="6"/>
    </row>
    <row r="33" spans="1:4" ht="15.75">
      <c r="A33" s="6"/>
      <c r="B33" s="6"/>
      <c r="C33" s="6"/>
      <c r="D33" s="6"/>
    </row>
  </sheetData>
  <mergeCells count="7">
    <mergeCell ref="A6:C6"/>
    <mergeCell ref="A8:B8"/>
    <mergeCell ref="A31:B31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A4" sqref="A4:C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1.421875" style="0" bestFit="1" customWidth="1"/>
    <col min="4" max="4" width="5.7109375" style="0" bestFit="1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15.75">
      <c r="A5" s="6"/>
      <c r="B5" s="6"/>
      <c r="C5" s="6"/>
      <c r="D5" s="6"/>
    </row>
    <row r="6" spans="1:4" ht="18.75">
      <c r="A6" s="68" t="s">
        <v>140</v>
      </c>
      <c r="B6" s="68"/>
      <c r="C6" s="68"/>
      <c r="D6" s="20"/>
    </row>
    <row r="7" spans="1:4" ht="25.5" customHeight="1">
      <c r="A7" s="30"/>
      <c r="B7" s="51" t="s">
        <v>33</v>
      </c>
      <c r="C7" s="32">
        <v>-78464.54</v>
      </c>
      <c r="D7" s="33" t="s">
        <v>8</v>
      </c>
    </row>
    <row r="8" spans="1:4" ht="15.75">
      <c r="A8" s="70" t="s">
        <v>5</v>
      </c>
      <c r="B8" s="70"/>
      <c r="C8" s="24">
        <v>467.5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59484.72-2889.33</f>
        <v>56595.39</v>
      </c>
      <c r="D10" s="33" t="s">
        <v>8</v>
      </c>
    </row>
    <row r="11" spans="1:4" ht="15.75">
      <c r="A11" s="34"/>
      <c r="B11" s="27" t="s">
        <v>9</v>
      </c>
      <c r="C11" s="36">
        <v>80.1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40861.44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9443.5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1533.12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0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0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10137.48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5722.26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0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>
        <v>0</v>
      </c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8938.6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SUM(C24:C25)</f>
        <v>5086.48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37"/>
      <c r="B24" s="48" t="s">
        <v>281</v>
      </c>
      <c r="C24" s="43">
        <v>1206.48</v>
      </c>
      <c r="D24" s="33" t="s">
        <v>8</v>
      </c>
    </row>
    <row r="25" spans="1:4" ht="15.75">
      <c r="A25" s="37"/>
      <c r="B25" s="45" t="s">
        <v>60</v>
      </c>
      <c r="C25" s="44">
        <v>3880</v>
      </c>
      <c r="D25" s="33" t="s">
        <v>8</v>
      </c>
    </row>
    <row r="26" spans="1:4" ht="15.75">
      <c r="A26" s="30"/>
      <c r="B26" s="30"/>
      <c r="C26" s="30"/>
      <c r="D26" s="33"/>
    </row>
    <row r="27" spans="1:4" ht="15.75">
      <c r="A27" s="49"/>
      <c r="B27" s="50" t="s">
        <v>152</v>
      </c>
      <c r="C27" s="32">
        <f>C7+C10-C12</f>
        <v>-62730.59</v>
      </c>
      <c r="D27" s="33" t="s">
        <v>8</v>
      </c>
    </row>
    <row r="28" spans="1:4" ht="15.75">
      <c r="A28" s="49"/>
      <c r="B28" s="49"/>
      <c r="C28" s="49" t="s">
        <v>37</v>
      </c>
      <c r="D28" s="33"/>
    </row>
    <row r="29" spans="1:4" ht="31.5" customHeight="1">
      <c r="A29" s="69" t="s">
        <v>153</v>
      </c>
      <c r="B29" s="69"/>
      <c r="C29" s="49">
        <v>41934.85</v>
      </c>
      <c r="D29" s="33" t="s">
        <v>8</v>
      </c>
    </row>
    <row r="30" spans="1:4" ht="15.75">
      <c r="A30" s="6"/>
      <c r="B30" s="6"/>
      <c r="C30" s="6"/>
      <c r="D30" s="6"/>
    </row>
    <row r="31" spans="1:4" ht="15.75">
      <c r="A31" s="6"/>
      <c r="B31" s="6"/>
      <c r="C31" s="6"/>
      <c r="D31" s="6"/>
    </row>
  </sheetData>
  <mergeCells count="7">
    <mergeCell ref="A6:C6"/>
    <mergeCell ref="A8:B8"/>
    <mergeCell ref="A29:B29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4" sqref="A4:C4"/>
    </sheetView>
  </sheetViews>
  <sheetFormatPr defaultColWidth="9.140625" defaultRowHeight="12.75"/>
  <cols>
    <col min="1" max="1" width="5.57421875" style="0" bestFit="1" customWidth="1"/>
    <col min="2" max="2" width="62.28125" style="0" customWidth="1"/>
    <col min="3" max="3" width="12.140625" style="0" customWidth="1"/>
    <col min="4" max="4" width="6.574218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8.25" customHeight="1">
      <c r="A5" s="6"/>
      <c r="B5" s="6"/>
      <c r="C5" s="6"/>
      <c r="D5" s="6"/>
    </row>
    <row r="6" spans="1:4" ht="18.75">
      <c r="A6" s="68" t="s">
        <v>142</v>
      </c>
      <c r="B6" s="68"/>
      <c r="C6" s="68"/>
      <c r="D6" s="20"/>
    </row>
    <row r="7" spans="1:4" ht="25.5" customHeight="1">
      <c r="A7" s="30"/>
      <c r="B7" s="51" t="s">
        <v>33</v>
      </c>
      <c r="C7" s="32">
        <v>-27492.94</v>
      </c>
      <c r="D7" s="33" t="s">
        <v>8</v>
      </c>
    </row>
    <row r="8" spans="1:4" ht="15.75">
      <c r="A8" s="70" t="s">
        <v>5</v>
      </c>
      <c r="B8" s="70"/>
      <c r="C8" s="24">
        <v>866.8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v>112701.36</v>
      </c>
      <c r="D10" s="33" t="s">
        <v>8</v>
      </c>
    </row>
    <row r="11" spans="1:4" ht="15.75">
      <c r="A11" s="34"/>
      <c r="B11" s="27" t="s">
        <v>9</v>
      </c>
      <c r="C11" s="36">
        <v>90.7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133898.73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17509.36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2843.1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5166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10760.04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19537.66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10609.64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2409.72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>
        <v>0</v>
      </c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16573.24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SUM(C24:C26)</f>
        <v>48489.97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37"/>
      <c r="B24" s="42" t="s">
        <v>282</v>
      </c>
      <c r="C24" s="44">
        <v>4569</v>
      </c>
      <c r="D24" s="33" t="s">
        <v>8</v>
      </c>
    </row>
    <row r="25" spans="1:4" ht="15.75">
      <c r="A25" s="37"/>
      <c r="B25" s="45" t="s">
        <v>60</v>
      </c>
      <c r="C25" s="46">
        <v>16684</v>
      </c>
      <c r="D25" s="33" t="s">
        <v>8</v>
      </c>
    </row>
    <row r="26" spans="1:4" ht="15.75">
      <c r="A26" s="47"/>
      <c r="B26" s="48" t="s">
        <v>283</v>
      </c>
      <c r="C26" s="44">
        <v>27236.97</v>
      </c>
      <c r="D26" s="33" t="s">
        <v>8</v>
      </c>
    </row>
    <row r="27" spans="1:4" ht="15.75">
      <c r="A27" s="47"/>
      <c r="B27" s="48"/>
      <c r="C27" s="23"/>
      <c r="D27" s="33"/>
    </row>
    <row r="28" spans="1:4" ht="15.75">
      <c r="A28" s="49"/>
      <c r="B28" s="50" t="s">
        <v>152</v>
      </c>
      <c r="C28" s="32">
        <f>C7+C10-C12</f>
        <v>-48690.31</v>
      </c>
      <c r="D28" s="33" t="s">
        <v>8</v>
      </c>
    </row>
    <row r="29" spans="1:4" ht="15.75">
      <c r="A29" s="49"/>
      <c r="B29" s="49"/>
      <c r="C29" s="49" t="s">
        <v>37</v>
      </c>
      <c r="D29" s="33"/>
    </row>
    <row r="30" spans="1:4" ht="32.25" customHeight="1">
      <c r="A30" s="69" t="s">
        <v>153</v>
      </c>
      <c r="B30" s="69"/>
      <c r="C30" s="49">
        <v>11000.09</v>
      </c>
      <c r="D30" s="33" t="s">
        <v>8</v>
      </c>
    </row>
    <row r="31" spans="1:4" ht="15.75">
      <c r="A31" s="6"/>
      <c r="B31" s="6"/>
      <c r="C31" s="6"/>
      <c r="D31" s="6"/>
    </row>
    <row r="32" spans="1:4" ht="15.75">
      <c r="A32" s="6"/>
      <c r="B32" s="6"/>
      <c r="C32" s="6"/>
      <c r="D32" s="6"/>
    </row>
  </sheetData>
  <mergeCells count="7">
    <mergeCell ref="A6:C6"/>
    <mergeCell ref="A8:B8"/>
    <mergeCell ref="A30:B30"/>
    <mergeCell ref="A1:C1"/>
    <mergeCell ref="A2:C2"/>
    <mergeCell ref="A3:C3"/>
    <mergeCell ref="A4:C4"/>
  </mergeCells>
  <printOptions/>
  <pageMargins left="0.7874015748031497" right="0.7874015748031497" top="0.3937007874015748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A4" sqref="A4:C4"/>
    </sheetView>
  </sheetViews>
  <sheetFormatPr defaultColWidth="9.140625" defaultRowHeight="12.75"/>
  <cols>
    <col min="1" max="1" width="7.7109375" style="0" customWidth="1"/>
    <col min="2" max="2" width="56.8515625" style="0" customWidth="1"/>
    <col min="3" max="3" width="12.57421875" style="13" customWidth="1"/>
  </cols>
  <sheetData>
    <row r="1" spans="1:3" ht="15.75">
      <c r="A1" s="67" t="s">
        <v>1</v>
      </c>
      <c r="B1" s="67"/>
      <c r="C1" s="67"/>
    </row>
    <row r="2" spans="1:3" ht="15.75">
      <c r="A2" s="67" t="s">
        <v>2</v>
      </c>
      <c r="B2" s="67"/>
      <c r="C2" s="67"/>
    </row>
    <row r="3" spans="1:3" ht="15.75">
      <c r="A3" s="67" t="s">
        <v>3</v>
      </c>
      <c r="B3" s="67"/>
      <c r="C3" s="67"/>
    </row>
    <row r="4" spans="1:3" ht="18.75">
      <c r="A4" s="68" t="s">
        <v>148</v>
      </c>
      <c r="B4" s="68"/>
      <c r="C4" s="68"/>
    </row>
    <row r="5" spans="1:3" ht="15.75">
      <c r="A5" s="6"/>
      <c r="B5" s="6"/>
      <c r="C5" s="6"/>
    </row>
    <row r="6" spans="1:3" ht="18.75">
      <c r="A6" s="68" t="s">
        <v>44</v>
      </c>
      <c r="B6" s="68"/>
      <c r="C6" s="68"/>
    </row>
    <row r="7" spans="1:4" ht="30.75" customHeight="1">
      <c r="A7" s="30"/>
      <c r="B7" s="51" t="s">
        <v>33</v>
      </c>
      <c r="C7" s="30">
        <v>-3357.84</v>
      </c>
      <c r="D7" s="33" t="s">
        <v>8</v>
      </c>
    </row>
    <row r="8" spans="1:4" ht="15.75">
      <c r="A8" s="30" t="s">
        <v>5</v>
      </c>
      <c r="B8" s="30"/>
      <c r="C8" s="24">
        <v>348.4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32380.32-2153.14</f>
        <v>30227.18</v>
      </c>
      <c r="D10" s="33" t="s">
        <v>8</v>
      </c>
    </row>
    <row r="11" spans="1:4" ht="15.75">
      <c r="A11" s="34"/>
      <c r="B11" s="27" t="s">
        <v>9</v>
      </c>
      <c r="C11" s="36">
        <v>60.8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19245.64</v>
      </c>
      <c r="D12" s="33" t="s">
        <v>8</v>
      </c>
    </row>
    <row r="13" spans="1:4" ht="15.75">
      <c r="A13" s="37" t="s">
        <v>23</v>
      </c>
      <c r="B13" s="27" t="s">
        <v>12</v>
      </c>
      <c r="C13" s="38">
        <v>3100.76</v>
      </c>
      <c r="D13" s="33" t="s">
        <v>8</v>
      </c>
    </row>
    <row r="14" spans="1:4" ht="31.5">
      <c r="A14" s="37" t="s">
        <v>24</v>
      </c>
      <c r="B14" s="27" t="s">
        <v>13</v>
      </c>
      <c r="C14" s="38">
        <v>1142.74</v>
      </c>
      <c r="D14" s="33" t="s">
        <v>8</v>
      </c>
    </row>
    <row r="15" spans="1:4" ht="15.75">
      <c r="A15" s="37" t="s">
        <v>25</v>
      </c>
      <c r="B15" s="27" t="s">
        <v>14</v>
      </c>
      <c r="C15" s="38">
        <v>0</v>
      </c>
      <c r="D15" s="33" t="s">
        <v>8</v>
      </c>
    </row>
    <row r="16" spans="1:4" ht="15.75">
      <c r="A16" s="37" t="s">
        <v>26</v>
      </c>
      <c r="B16" s="27" t="s">
        <v>0</v>
      </c>
      <c r="C16" s="38">
        <v>0</v>
      </c>
      <c r="D16" s="33" t="s">
        <v>8</v>
      </c>
    </row>
    <row r="17" spans="1:4" ht="31.5">
      <c r="A17" s="39" t="s">
        <v>27</v>
      </c>
      <c r="B17" s="27" t="s">
        <v>15</v>
      </c>
      <c r="C17" s="38">
        <v>4076.28</v>
      </c>
      <c r="D17" s="33" t="s">
        <v>8</v>
      </c>
    </row>
    <row r="18" spans="1:4" ht="15.75">
      <c r="A18" s="39" t="s">
        <v>28</v>
      </c>
      <c r="B18" s="27" t="s">
        <v>16</v>
      </c>
      <c r="C18" s="38">
        <v>4264.44</v>
      </c>
      <c r="D18" s="33" t="s">
        <v>8</v>
      </c>
    </row>
    <row r="19" spans="1:4" ht="31.5">
      <c r="A19" s="39" t="s">
        <v>29</v>
      </c>
      <c r="B19" s="27" t="s">
        <v>17</v>
      </c>
      <c r="C19" s="38">
        <v>0</v>
      </c>
      <c r="D19" s="33" t="s">
        <v>8</v>
      </c>
    </row>
    <row r="20" spans="1:4" ht="15.75">
      <c r="A20" s="37" t="s">
        <v>30</v>
      </c>
      <c r="B20" s="27" t="s">
        <v>21</v>
      </c>
      <c r="C20" s="38">
        <v>0</v>
      </c>
      <c r="D20" s="33" t="s">
        <v>8</v>
      </c>
    </row>
    <row r="21" spans="1:4" ht="15.75">
      <c r="A21" s="37" t="s">
        <v>31</v>
      </c>
      <c r="B21" s="27" t="s">
        <v>18</v>
      </c>
      <c r="C21" s="38">
        <v>6661.42</v>
      </c>
      <c r="D21" s="33" t="s">
        <v>8</v>
      </c>
    </row>
    <row r="22" spans="1:4" ht="15.75">
      <c r="A22" s="37" t="s">
        <v>32</v>
      </c>
      <c r="B22" s="27" t="s">
        <v>19</v>
      </c>
      <c r="C22" s="38">
        <f>C24+C25+C26+C27+C28</f>
        <v>0</v>
      </c>
      <c r="D22" s="33" t="s">
        <v>8</v>
      </c>
    </row>
    <row r="23" spans="1:4" ht="15.75">
      <c r="A23" s="37"/>
      <c r="B23" s="41"/>
      <c r="C23" s="30"/>
      <c r="D23" s="33"/>
    </row>
    <row r="24" spans="1:4" ht="15.75">
      <c r="A24" s="37"/>
      <c r="B24" s="42"/>
      <c r="C24" s="40"/>
      <c r="D24" s="33"/>
    </row>
    <row r="25" spans="1:4" ht="15.75">
      <c r="A25" s="37"/>
      <c r="B25" s="45"/>
      <c r="C25" s="46"/>
      <c r="D25" s="33"/>
    </row>
    <row r="26" spans="1:4" ht="15.75">
      <c r="A26" s="37"/>
      <c r="B26" s="48"/>
      <c r="C26" s="44"/>
      <c r="D26" s="33"/>
    </row>
    <row r="27" spans="1:4" ht="15.75">
      <c r="A27" s="37"/>
      <c r="B27" s="48"/>
      <c r="C27" s="43"/>
      <c r="D27" s="33"/>
    </row>
    <row r="28" spans="1:4" ht="15.75">
      <c r="A28" s="30"/>
      <c r="B28" s="45"/>
      <c r="C28" s="43"/>
      <c r="D28" s="33"/>
    </row>
    <row r="29" spans="1:4" ht="15.75">
      <c r="A29" s="30"/>
      <c r="B29" s="45"/>
      <c r="C29" s="43"/>
      <c r="D29" s="33"/>
    </row>
    <row r="30" spans="1:4" ht="15.75">
      <c r="A30" s="30"/>
      <c r="B30" s="45"/>
      <c r="C30" s="43"/>
      <c r="D30" s="33"/>
    </row>
    <row r="31" spans="1:4" ht="15.75">
      <c r="A31" s="49"/>
      <c r="B31" s="50" t="s">
        <v>152</v>
      </c>
      <c r="C31" s="32">
        <f>C7+C10-C12</f>
        <v>7623.7</v>
      </c>
      <c r="D31" s="33" t="s">
        <v>8</v>
      </c>
    </row>
    <row r="32" spans="1:4" ht="15.75" customHeight="1">
      <c r="A32" s="49"/>
      <c r="B32" s="49"/>
      <c r="C32" s="49" t="s">
        <v>37</v>
      </c>
      <c r="D32" s="33" t="s">
        <v>8</v>
      </c>
    </row>
    <row r="33" spans="1:4" ht="30" customHeight="1">
      <c r="A33" s="69" t="s">
        <v>153</v>
      </c>
      <c r="B33" s="69"/>
      <c r="C33" s="49">
        <v>68384.88</v>
      </c>
      <c r="D33" s="33" t="s">
        <v>8</v>
      </c>
    </row>
    <row r="34" spans="1:3" ht="15.75">
      <c r="A34" s="6"/>
      <c r="B34" s="6"/>
      <c r="C34" s="6"/>
    </row>
    <row r="35" spans="1:3" ht="15.75">
      <c r="A35" s="6"/>
      <c r="B35" s="6"/>
      <c r="C35" s="6"/>
    </row>
    <row r="36" spans="1:3" ht="12.75">
      <c r="A36" s="11"/>
      <c r="B36" s="11"/>
      <c r="C36" s="12"/>
    </row>
  </sheetData>
  <mergeCells count="6">
    <mergeCell ref="A6:C6"/>
    <mergeCell ref="A33:B33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C15" sqref="C15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7109375" style="0" customWidth="1"/>
    <col min="4" max="4" width="9.71093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6" customHeight="1">
      <c r="A5" s="6"/>
      <c r="B5" s="6"/>
      <c r="C5" s="6"/>
      <c r="D5" s="6"/>
    </row>
    <row r="6" spans="1:4" ht="18.75">
      <c r="A6" s="68" t="s">
        <v>143</v>
      </c>
      <c r="B6" s="68"/>
      <c r="C6" s="68"/>
      <c r="D6" s="20"/>
    </row>
    <row r="7" spans="1:4" ht="29.25" customHeight="1">
      <c r="A7" s="30"/>
      <c r="B7" s="51" t="s">
        <v>33</v>
      </c>
      <c r="C7" s="32">
        <v>-83778.52</v>
      </c>
      <c r="D7" s="33" t="s">
        <v>8</v>
      </c>
    </row>
    <row r="8" spans="1:4" ht="15.75">
      <c r="A8" s="70" t="s">
        <v>5</v>
      </c>
      <c r="B8" s="70"/>
      <c r="C8" s="24">
        <v>2736.6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317117.2-16916.55-11749.82</f>
        <v>288450.83</v>
      </c>
      <c r="D10" s="33" t="s">
        <v>8</v>
      </c>
    </row>
    <row r="11" spans="1:4" ht="15.75">
      <c r="A11" s="34"/>
      <c r="B11" s="27" t="s">
        <v>9</v>
      </c>
      <c r="C11" s="36">
        <v>77.3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323590.66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55279.32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8976.06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0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24191.64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42417.32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33498.96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7607.94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>
        <v>5238</v>
      </c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52323.78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SUM(C24:C39)</f>
        <v>94057.64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37"/>
      <c r="B24" s="42" t="s">
        <v>50</v>
      </c>
      <c r="C24" s="43">
        <v>1507.54</v>
      </c>
      <c r="D24" s="33" t="s">
        <v>8</v>
      </c>
    </row>
    <row r="25" spans="1:4" ht="15.75">
      <c r="A25" s="37"/>
      <c r="B25" s="45" t="s">
        <v>60</v>
      </c>
      <c r="C25" s="46">
        <v>776</v>
      </c>
      <c r="D25" s="33" t="s">
        <v>8</v>
      </c>
    </row>
    <row r="26" spans="1:4" ht="15.75">
      <c r="A26" s="37"/>
      <c r="B26" s="45" t="s">
        <v>252</v>
      </c>
      <c r="C26" s="46">
        <v>7389</v>
      </c>
      <c r="D26" s="33" t="s">
        <v>8</v>
      </c>
    </row>
    <row r="27" spans="1:4" ht="15.75">
      <c r="A27" s="47"/>
      <c r="B27" s="48" t="s">
        <v>52</v>
      </c>
      <c r="C27" s="44">
        <v>3620</v>
      </c>
      <c r="D27" s="33" t="s">
        <v>8</v>
      </c>
    </row>
    <row r="28" spans="1:4" ht="15.75">
      <c r="A28" s="47"/>
      <c r="B28" s="48" t="s">
        <v>58</v>
      </c>
      <c r="C28" s="44">
        <f>1676+436</f>
        <v>2112</v>
      </c>
      <c r="D28" s="33" t="s">
        <v>8</v>
      </c>
    </row>
    <row r="29" spans="1:4" ht="15.75">
      <c r="A29" s="47"/>
      <c r="B29" s="48" t="s">
        <v>59</v>
      </c>
      <c r="C29" s="44">
        <v>1052</v>
      </c>
      <c r="D29" s="33" t="s">
        <v>8</v>
      </c>
    </row>
    <row r="30" spans="1:4" ht="15.75">
      <c r="A30" s="47"/>
      <c r="B30" s="48" t="s">
        <v>39</v>
      </c>
      <c r="C30" s="44">
        <f>23111.7+4622.34</f>
        <v>27734.04</v>
      </c>
      <c r="D30" s="33" t="s">
        <v>8</v>
      </c>
    </row>
    <row r="31" spans="1:4" ht="15.75">
      <c r="A31" s="47"/>
      <c r="B31" s="48" t="s">
        <v>284</v>
      </c>
      <c r="C31" s="44">
        <v>2368</v>
      </c>
      <c r="D31" s="33" t="s">
        <v>8</v>
      </c>
    </row>
    <row r="32" spans="1:4" ht="15.75">
      <c r="A32" s="47"/>
      <c r="B32" s="45" t="s">
        <v>42</v>
      </c>
      <c r="C32" s="44">
        <v>3990</v>
      </c>
      <c r="D32" s="33" t="s">
        <v>8</v>
      </c>
    </row>
    <row r="33" spans="1:4" ht="15.75">
      <c r="A33" s="47"/>
      <c r="B33" s="48" t="s">
        <v>48</v>
      </c>
      <c r="C33" s="44">
        <f>3309+928.54</f>
        <v>4237.54</v>
      </c>
      <c r="D33" s="33" t="s">
        <v>8</v>
      </c>
    </row>
    <row r="34" spans="1:4" ht="15.75">
      <c r="A34" s="47"/>
      <c r="B34" s="43" t="s">
        <v>155</v>
      </c>
      <c r="C34" s="44">
        <v>1496.07</v>
      </c>
      <c r="D34" s="33" t="s">
        <v>8</v>
      </c>
    </row>
    <row r="35" spans="1:4" ht="15.75">
      <c r="A35" s="47"/>
      <c r="B35" s="48" t="s">
        <v>35</v>
      </c>
      <c r="C35" s="44">
        <v>676</v>
      </c>
      <c r="D35" s="33" t="s">
        <v>8</v>
      </c>
    </row>
    <row r="36" spans="1:4" ht="15.75">
      <c r="A36" s="47"/>
      <c r="B36" s="48" t="s">
        <v>63</v>
      </c>
      <c r="C36" s="44">
        <v>8067.5</v>
      </c>
      <c r="D36" s="33" t="s">
        <v>8</v>
      </c>
    </row>
    <row r="37" spans="1:4" ht="15.75">
      <c r="A37" s="47"/>
      <c r="B37" s="48" t="s">
        <v>81</v>
      </c>
      <c r="C37" s="44">
        <v>21190.57</v>
      </c>
      <c r="D37" s="33" t="s">
        <v>8</v>
      </c>
    </row>
    <row r="38" spans="1:4" ht="15.75">
      <c r="A38" s="47"/>
      <c r="B38" s="48" t="s">
        <v>82</v>
      </c>
      <c r="C38" s="43">
        <v>4946.38</v>
      </c>
      <c r="D38" s="33" t="s">
        <v>8</v>
      </c>
    </row>
    <row r="39" spans="1:4" ht="15.75" customHeight="1">
      <c r="A39" s="47"/>
      <c r="B39" s="45" t="s">
        <v>175</v>
      </c>
      <c r="C39" s="44">
        <v>2895</v>
      </c>
      <c r="D39" s="33" t="s">
        <v>8</v>
      </c>
    </row>
    <row r="40" spans="1:4" ht="15.75">
      <c r="A40" s="47"/>
      <c r="B40" s="48"/>
      <c r="C40" s="23"/>
      <c r="D40" s="33"/>
    </row>
    <row r="41" spans="1:4" ht="15.75">
      <c r="A41" s="49"/>
      <c r="B41" s="50" t="s">
        <v>152</v>
      </c>
      <c r="C41" s="32">
        <f>C7+C10-C12</f>
        <v>-118918.35</v>
      </c>
      <c r="D41" s="33" t="s">
        <v>8</v>
      </c>
    </row>
    <row r="42" spans="1:4" ht="15.75">
      <c r="A42" s="49"/>
      <c r="B42" s="49"/>
      <c r="C42" s="49" t="s">
        <v>37</v>
      </c>
      <c r="D42" s="33"/>
    </row>
    <row r="43" spans="1:4" ht="30.75" customHeight="1">
      <c r="A43" s="69" t="s">
        <v>153</v>
      </c>
      <c r="B43" s="69"/>
      <c r="C43" s="49">
        <v>278831.03</v>
      </c>
      <c r="D43" s="33" t="s">
        <v>8</v>
      </c>
    </row>
    <row r="44" spans="1:4" ht="15.75">
      <c r="A44" s="6"/>
      <c r="B44" s="6"/>
      <c r="C44" s="6"/>
      <c r="D44" s="6"/>
    </row>
    <row r="45" spans="1:4" ht="15.75">
      <c r="A45" s="6"/>
      <c r="B45" s="6"/>
      <c r="C45" s="6"/>
      <c r="D45" s="6"/>
    </row>
  </sheetData>
  <mergeCells count="7">
    <mergeCell ref="A6:C6"/>
    <mergeCell ref="A8:B8"/>
    <mergeCell ref="A43:B43"/>
    <mergeCell ref="A1:C1"/>
    <mergeCell ref="A2:C2"/>
    <mergeCell ref="A3:C3"/>
    <mergeCell ref="A4:C4"/>
  </mergeCells>
  <printOptions/>
  <pageMargins left="0.7874015748031497" right="0.5905511811023623" top="0.3937007874015748" bottom="0.3937007874015748" header="0" footer="0"/>
  <pageSetup horizontalDpi="600" verticalDpi="600" orientation="portrait" paperSize="9" scale="95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6">
      <selection activeCell="H13" sqref="H13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421875" style="0" customWidth="1"/>
    <col min="4" max="4" width="7.71093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7.5" customHeight="1">
      <c r="A5" s="6"/>
      <c r="B5" s="6"/>
      <c r="C5" s="6"/>
      <c r="D5" s="6"/>
    </row>
    <row r="6" spans="1:4" ht="18.75">
      <c r="A6" s="68" t="s">
        <v>145</v>
      </c>
      <c r="B6" s="68"/>
      <c r="C6" s="68"/>
      <c r="D6" s="20"/>
    </row>
    <row r="7" spans="1:4" ht="16.5" customHeight="1">
      <c r="A7" s="30"/>
      <c r="B7" s="51" t="s">
        <v>33</v>
      </c>
      <c r="C7" s="32">
        <v>1418.61</v>
      </c>
      <c r="D7" s="33" t="s">
        <v>8</v>
      </c>
    </row>
    <row r="8" spans="1:4" ht="15.75">
      <c r="A8" s="70" t="s">
        <v>5</v>
      </c>
      <c r="B8" s="70"/>
      <c r="C8" s="24">
        <v>2870.06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373165.2</f>
        <v>373165.2</v>
      </c>
      <c r="D10" s="33" t="s">
        <v>8</v>
      </c>
    </row>
    <row r="11" spans="1:4" ht="15.75">
      <c r="A11" s="34"/>
      <c r="B11" s="27" t="s">
        <v>9</v>
      </c>
      <c r="C11" s="36">
        <v>88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439693.45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57975.24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9413.84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14760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17475.84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64691.16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35129.56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7978.76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>
        <v>0</v>
      </c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54875.54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SUM(C24:C43)</f>
        <v>177393.51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37"/>
      <c r="B24" s="42" t="s">
        <v>50</v>
      </c>
      <c r="C24" s="43">
        <v>1179.91</v>
      </c>
      <c r="D24" s="33" t="s">
        <v>8</v>
      </c>
    </row>
    <row r="25" spans="1:4" ht="15.75">
      <c r="A25" s="37"/>
      <c r="B25" s="48" t="s">
        <v>58</v>
      </c>
      <c r="C25" s="44">
        <v>1676</v>
      </c>
      <c r="D25" s="33" t="s">
        <v>8</v>
      </c>
    </row>
    <row r="26" spans="1:4" ht="15.75">
      <c r="A26" s="37"/>
      <c r="B26" s="45" t="s">
        <v>287</v>
      </c>
      <c r="C26" s="46">
        <f>511+109</f>
        <v>620</v>
      </c>
      <c r="D26" s="33" t="s">
        <v>8</v>
      </c>
    </row>
    <row r="27" spans="1:4" ht="15.75">
      <c r="A27" s="37"/>
      <c r="B27" s="45" t="s">
        <v>60</v>
      </c>
      <c r="C27" s="46">
        <v>11640</v>
      </c>
      <c r="D27" s="33" t="s">
        <v>8</v>
      </c>
    </row>
    <row r="28" spans="1:4" ht="15.75">
      <c r="A28" s="37"/>
      <c r="B28" s="45" t="s">
        <v>54</v>
      </c>
      <c r="C28" s="46">
        <f>64190+872</f>
        <v>65062</v>
      </c>
      <c r="D28" s="33" t="s">
        <v>8</v>
      </c>
    </row>
    <row r="29" spans="1:4" ht="15.75">
      <c r="A29" s="37"/>
      <c r="B29" s="45" t="s">
        <v>286</v>
      </c>
      <c r="C29" s="46">
        <v>32596</v>
      </c>
      <c r="D29" s="33" t="s">
        <v>8</v>
      </c>
    </row>
    <row r="30" spans="1:4" ht="15.75">
      <c r="A30" s="37"/>
      <c r="B30" s="45" t="s">
        <v>285</v>
      </c>
      <c r="C30" s="46">
        <f>1883+9211</f>
        <v>11094</v>
      </c>
      <c r="D30" s="33" t="s">
        <v>8</v>
      </c>
    </row>
    <row r="31" spans="1:4" ht="15.75">
      <c r="A31" s="47"/>
      <c r="B31" s="48" t="s">
        <v>51</v>
      </c>
      <c r="C31" s="44">
        <v>440</v>
      </c>
      <c r="D31" s="33" t="s">
        <v>8</v>
      </c>
    </row>
    <row r="32" spans="1:4" ht="15.75">
      <c r="A32" s="47"/>
      <c r="B32" s="48" t="s">
        <v>172</v>
      </c>
      <c r="C32" s="44">
        <v>460</v>
      </c>
      <c r="D32" s="33" t="s">
        <v>8</v>
      </c>
    </row>
    <row r="33" spans="1:4" ht="15.75">
      <c r="A33" s="47"/>
      <c r="B33" s="43" t="s">
        <v>155</v>
      </c>
      <c r="C33" s="44">
        <v>1990.76</v>
      </c>
      <c r="D33" s="33" t="s">
        <v>8</v>
      </c>
    </row>
    <row r="34" spans="1:4" ht="15.75">
      <c r="A34" s="47"/>
      <c r="B34" s="48" t="s">
        <v>277</v>
      </c>
      <c r="C34" s="44">
        <v>295</v>
      </c>
      <c r="D34" s="33" t="s">
        <v>8</v>
      </c>
    </row>
    <row r="35" spans="1:4" ht="15.75">
      <c r="A35" s="47"/>
      <c r="B35" s="48" t="s">
        <v>288</v>
      </c>
      <c r="C35" s="44">
        <f>1308+65.4</f>
        <v>1373.4</v>
      </c>
      <c r="D35" s="33" t="s">
        <v>8</v>
      </c>
    </row>
    <row r="36" spans="1:4" ht="15.75">
      <c r="A36" s="47"/>
      <c r="B36" s="48" t="s">
        <v>236</v>
      </c>
      <c r="C36" s="44">
        <v>218</v>
      </c>
      <c r="D36" s="33" t="s">
        <v>8</v>
      </c>
    </row>
    <row r="37" spans="1:4" ht="15.75">
      <c r="A37" s="47"/>
      <c r="B37" s="45" t="s">
        <v>42</v>
      </c>
      <c r="C37" s="44">
        <v>9256.8</v>
      </c>
      <c r="D37" s="33" t="s">
        <v>8</v>
      </c>
    </row>
    <row r="38" spans="1:4" ht="15.75">
      <c r="A38" s="47"/>
      <c r="B38" s="48" t="s">
        <v>48</v>
      </c>
      <c r="C38" s="44">
        <v>2481.75</v>
      </c>
      <c r="D38" s="33" t="s">
        <v>8</v>
      </c>
    </row>
    <row r="39" spans="1:4" s="61" customFormat="1" ht="15.75">
      <c r="A39" s="59"/>
      <c r="B39" s="63" t="s">
        <v>296</v>
      </c>
      <c r="C39" s="53">
        <v>1744</v>
      </c>
      <c r="D39" s="56" t="s">
        <v>8</v>
      </c>
    </row>
    <row r="40" spans="1:4" ht="15.75">
      <c r="A40" s="47"/>
      <c r="B40" s="48" t="s">
        <v>63</v>
      </c>
      <c r="C40" s="44">
        <v>7583.45</v>
      </c>
      <c r="D40" s="33" t="s">
        <v>8</v>
      </c>
    </row>
    <row r="41" spans="1:4" ht="15.75">
      <c r="A41" s="47"/>
      <c r="B41" s="48" t="s">
        <v>81</v>
      </c>
      <c r="C41" s="44">
        <v>19168.7</v>
      </c>
      <c r="D41" s="33" t="s">
        <v>8</v>
      </c>
    </row>
    <row r="42" spans="1:4" ht="15.75">
      <c r="A42" s="47"/>
      <c r="B42" s="48" t="s">
        <v>82</v>
      </c>
      <c r="C42" s="43">
        <v>4769.74</v>
      </c>
      <c r="D42" s="33" t="s">
        <v>8</v>
      </c>
    </row>
    <row r="43" spans="1:4" ht="15.75" customHeight="1">
      <c r="A43" s="47"/>
      <c r="B43" s="45" t="s">
        <v>220</v>
      </c>
      <c r="C43" s="44">
        <v>3744</v>
      </c>
      <c r="D43" s="33" t="s">
        <v>8</v>
      </c>
    </row>
    <row r="44" spans="1:4" ht="15.75">
      <c r="A44" s="47"/>
      <c r="B44" s="48"/>
      <c r="C44" s="23"/>
      <c r="D44" s="33"/>
    </row>
    <row r="45" spans="1:4" ht="15.75">
      <c r="A45" s="49"/>
      <c r="B45" s="50" t="s">
        <v>152</v>
      </c>
      <c r="C45" s="32">
        <f>C7+C10-C12</f>
        <v>-65109.64</v>
      </c>
      <c r="D45" s="33" t="s">
        <v>8</v>
      </c>
    </row>
    <row r="46" spans="1:4" ht="15.75">
      <c r="A46" s="49"/>
      <c r="B46" s="49"/>
      <c r="C46" s="49" t="s">
        <v>37</v>
      </c>
      <c r="D46" s="33"/>
    </row>
    <row r="47" spans="1:4" ht="33" customHeight="1">
      <c r="A47" s="69" t="s">
        <v>153</v>
      </c>
      <c r="B47" s="69"/>
      <c r="C47" s="49">
        <v>55413.67</v>
      </c>
      <c r="D47" s="33" t="s">
        <v>8</v>
      </c>
    </row>
    <row r="48" spans="1:4" ht="15.75">
      <c r="A48" s="6"/>
      <c r="B48" s="6"/>
      <c r="C48" s="6"/>
      <c r="D48" s="6"/>
    </row>
    <row r="49" spans="1:4" ht="15.75">
      <c r="A49" s="6"/>
      <c r="B49" s="6"/>
      <c r="C49" s="6"/>
      <c r="D49" s="6"/>
    </row>
  </sheetData>
  <mergeCells count="7">
    <mergeCell ref="A6:C6"/>
    <mergeCell ref="A8:B8"/>
    <mergeCell ref="A47:B47"/>
    <mergeCell ref="A1:C1"/>
    <mergeCell ref="A2:C2"/>
    <mergeCell ref="A3:C3"/>
    <mergeCell ref="A4:C4"/>
  </mergeCells>
  <printOptions/>
  <pageMargins left="0.7874015748031497" right="0.5905511811023623" top="0.3937007874015748" bottom="0.3937007874015748" header="0" footer="0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4">
      <selection activeCell="B11" sqref="B11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8515625" style="0" customWidth="1"/>
    <col min="4" max="4" width="7.7109375" style="0" customWidth="1"/>
    <col min="5" max="5" width="5.57421875" style="0" bestFit="1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4" ht="8.25" customHeight="1">
      <c r="A5" s="6"/>
      <c r="B5" s="6"/>
      <c r="C5" s="6"/>
      <c r="D5" s="6"/>
    </row>
    <row r="6" spans="1:4" ht="18.75">
      <c r="A6" s="68" t="s">
        <v>144</v>
      </c>
      <c r="B6" s="68"/>
      <c r="C6" s="68"/>
      <c r="D6" s="20"/>
    </row>
    <row r="7" spans="1:4" ht="26.25" customHeight="1">
      <c r="A7" s="30"/>
      <c r="B7" s="51" t="s">
        <v>33</v>
      </c>
      <c r="C7" s="32">
        <v>22283.33</v>
      </c>
      <c r="D7" s="33" t="s">
        <v>8</v>
      </c>
    </row>
    <row r="8" spans="1:4" ht="15.75">
      <c r="A8" s="70" t="s">
        <v>5</v>
      </c>
      <c r="B8" s="70"/>
      <c r="C8" s="24">
        <v>1952.6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v>248448.84</v>
      </c>
      <c r="D10" s="33" t="s">
        <v>8</v>
      </c>
    </row>
    <row r="11" spans="1:4" ht="15.75">
      <c r="A11" s="34"/>
      <c r="B11" s="27" t="s">
        <v>9</v>
      </c>
      <c r="C11" s="36">
        <v>90.5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341238.32</v>
      </c>
      <c r="D12" s="33" t="s">
        <v>8</v>
      </c>
    </row>
    <row r="13" spans="1:5" ht="15.75">
      <c r="A13" s="37" t="s">
        <v>23</v>
      </c>
      <c r="B13" s="27" t="s">
        <v>12</v>
      </c>
      <c r="C13" s="38">
        <v>39442.52</v>
      </c>
      <c r="D13" s="33" t="s">
        <v>8</v>
      </c>
      <c r="E13" s="14"/>
    </row>
    <row r="14" spans="1:5" ht="15.75">
      <c r="A14" s="37" t="s">
        <v>24</v>
      </c>
      <c r="B14" s="27" t="s">
        <v>13</v>
      </c>
      <c r="C14" s="38">
        <v>6404.54</v>
      </c>
      <c r="D14" s="33" t="s">
        <v>8</v>
      </c>
      <c r="E14" s="14"/>
    </row>
    <row r="15" spans="1:5" ht="15.75">
      <c r="A15" s="37" t="s">
        <v>25</v>
      </c>
      <c r="B15" s="27" t="s">
        <v>14</v>
      </c>
      <c r="C15" s="38">
        <v>40959</v>
      </c>
      <c r="D15" s="33" t="s">
        <v>8</v>
      </c>
      <c r="E15" s="14"/>
    </row>
    <row r="16" spans="1:5" ht="15.75">
      <c r="A16" s="37" t="s">
        <v>26</v>
      </c>
      <c r="B16" s="27" t="s">
        <v>0</v>
      </c>
      <c r="C16" s="38">
        <v>17475.84</v>
      </c>
      <c r="D16" s="33" t="s">
        <v>8</v>
      </c>
      <c r="E16" s="14"/>
    </row>
    <row r="17" spans="1:5" ht="31.5">
      <c r="A17" s="39" t="s">
        <v>27</v>
      </c>
      <c r="B17" s="27" t="s">
        <v>15</v>
      </c>
      <c r="C17" s="38">
        <v>44011.58</v>
      </c>
      <c r="D17" s="33" t="s">
        <v>8</v>
      </c>
      <c r="E17" s="14"/>
    </row>
    <row r="18" spans="1:5" ht="15.75">
      <c r="A18" s="39" t="s">
        <v>28</v>
      </c>
      <c r="B18" s="27" t="s">
        <v>16</v>
      </c>
      <c r="C18" s="38">
        <v>23899.8</v>
      </c>
      <c r="D18" s="33" t="s">
        <v>8</v>
      </c>
      <c r="E18" s="14"/>
    </row>
    <row r="19" spans="1:5" ht="31.5">
      <c r="A19" s="39" t="s">
        <v>29</v>
      </c>
      <c r="B19" s="27" t="s">
        <v>17</v>
      </c>
      <c r="C19" s="38">
        <v>0</v>
      </c>
      <c r="D19" s="33" t="s">
        <v>8</v>
      </c>
      <c r="E19" s="14"/>
    </row>
    <row r="20" spans="1:5" ht="15.75">
      <c r="A20" s="37" t="s">
        <v>30</v>
      </c>
      <c r="B20" s="27" t="s">
        <v>21</v>
      </c>
      <c r="C20" s="38">
        <v>4613.8</v>
      </c>
      <c r="D20" s="33" t="s">
        <v>8</v>
      </c>
      <c r="E20" s="14"/>
    </row>
    <row r="21" spans="1:5" ht="15.75">
      <c r="A21" s="37" t="s">
        <v>31</v>
      </c>
      <c r="B21" s="27" t="s">
        <v>18</v>
      </c>
      <c r="C21" s="38">
        <v>37333.7</v>
      </c>
      <c r="D21" s="33" t="s">
        <v>8</v>
      </c>
      <c r="E21" s="14"/>
    </row>
    <row r="22" spans="1:5" ht="15.75">
      <c r="A22" s="37" t="s">
        <v>32</v>
      </c>
      <c r="B22" s="27" t="s">
        <v>19</v>
      </c>
      <c r="C22" s="40">
        <f>SUM(C24:C40)</f>
        <v>127097.54</v>
      </c>
      <c r="D22" s="33" t="s">
        <v>8</v>
      </c>
      <c r="E22" s="14"/>
    </row>
    <row r="23" spans="1:5" ht="15.75">
      <c r="A23" s="37"/>
      <c r="B23" s="41" t="s">
        <v>22</v>
      </c>
      <c r="C23" s="30"/>
      <c r="D23" s="33"/>
      <c r="E23" s="14"/>
    </row>
    <row r="24" spans="1:4" ht="15.75">
      <c r="A24" s="37"/>
      <c r="B24" s="42" t="s">
        <v>50</v>
      </c>
      <c r="C24" s="43">
        <v>2993.53</v>
      </c>
      <c r="D24" s="33" t="s">
        <v>8</v>
      </c>
    </row>
    <row r="25" spans="1:4" ht="15.75">
      <c r="A25" s="37"/>
      <c r="B25" s="48" t="s">
        <v>58</v>
      </c>
      <c r="C25" s="44">
        <v>838</v>
      </c>
      <c r="D25" s="33" t="s">
        <v>8</v>
      </c>
    </row>
    <row r="26" spans="1:4" ht="15.75">
      <c r="A26" s="37"/>
      <c r="B26" s="45" t="s">
        <v>290</v>
      </c>
      <c r="C26" s="46">
        <v>13331.82</v>
      </c>
      <c r="D26" s="33" t="s">
        <v>8</v>
      </c>
    </row>
    <row r="27" spans="1:4" ht="15.75">
      <c r="A27" s="37"/>
      <c r="B27" s="45" t="s">
        <v>170</v>
      </c>
      <c r="C27" s="46">
        <v>50306</v>
      </c>
      <c r="D27" s="33" t="s">
        <v>8</v>
      </c>
    </row>
    <row r="28" spans="1:4" ht="15.75">
      <c r="A28" s="37"/>
      <c r="B28" s="48" t="s">
        <v>172</v>
      </c>
      <c r="C28" s="46">
        <v>368</v>
      </c>
      <c r="D28" s="33" t="s">
        <v>8</v>
      </c>
    </row>
    <row r="29" spans="1:4" ht="15.75">
      <c r="A29" s="37"/>
      <c r="B29" s="43" t="s">
        <v>155</v>
      </c>
      <c r="C29" s="46">
        <v>995.38</v>
      </c>
      <c r="D29" s="33" t="s">
        <v>8</v>
      </c>
    </row>
    <row r="30" spans="1:4" ht="15.75">
      <c r="A30" s="37"/>
      <c r="B30" s="48" t="s">
        <v>277</v>
      </c>
      <c r="C30" s="46">
        <v>177</v>
      </c>
      <c r="D30" s="33" t="s">
        <v>8</v>
      </c>
    </row>
    <row r="31" spans="1:4" ht="15.75">
      <c r="A31" s="37"/>
      <c r="B31" s="48" t="s">
        <v>59</v>
      </c>
      <c r="C31" s="46">
        <v>526</v>
      </c>
      <c r="D31" s="33" t="s">
        <v>8</v>
      </c>
    </row>
    <row r="32" spans="1:4" ht="15.75">
      <c r="A32" s="37"/>
      <c r="B32" s="45" t="s">
        <v>42</v>
      </c>
      <c r="C32" s="46">
        <v>4788</v>
      </c>
      <c r="D32" s="33" t="s">
        <v>8</v>
      </c>
    </row>
    <row r="33" spans="1:4" ht="15.75">
      <c r="A33" s="37"/>
      <c r="B33" s="45" t="s">
        <v>60</v>
      </c>
      <c r="C33" s="46">
        <v>2328</v>
      </c>
      <c r="D33" s="33" t="s">
        <v>8</v>
      </c>
    </row>
    <row r="34" spans="1:4" ht="15.75">
      <c r="A34" s="37"/>
      <c r="B34" s="45" t="s">
        <v>289</v>
      </c>
      <c r="C34" s="46">
        <v>26076</v>
      </c>
      <c r="D34" s="33" t="s">
        <v>8</v>
      </c>
    </row>
    <row r="35" spans="1:4" ht="15.75">
      <c r="A35" s="47"/>
      <c r="B35" s="48" t="s">
        <v>291</v>
      </c>
      <c r="C35" s="44">
        <v>541</v>
      </c>
      <c r="D35" s="33" t="s">
        <v>8</v>
      </c>
    </row>
    <row r="36" spans="1:4" ht="15.75">
      <c r="A36" s="47"/>
      <c r="B36" s="48" t="s">
        <v>48</v>
      </c>
      <c r="C36" s="44">
        <v>827.25</v>
      </c>
      <c r="D36" s="33" t="s">
        <v>8</v>
      </c>
    </row>
    <row r="37" spans="1:4" ht="15.75">
      <c r="A37" s="47"/>
      <c r="B37" s="48" t="s">
        <v>63</v>
      </c>
      <c r="C37" s="44">
        <v>1290.8</v>
      </c>
      <c r="D37" s="33" t="s">
        <v>8</v>
      </c>
    </row>
    <row r="38" spans="1:4" ht="15.75">
      <c r="A38" s="47"/>
      <c r="B38" s="48" t="s">
        <v>81</v>
      </c>
      <c r="C38" s="44">
        <v>14774.32</v>
      </c>
      <c r="D38" s="33" t="s">
        <v>8</v>
      </c>
    </row>
    <row r="39" spans="1:4" ht="15.75">
      <c r="A39" s="47"/>
      <c r="B39" s="48" t="s">
        <v>82</v>
      </c>
      <c r="C39" s="43">
        <v>3886.44</v>
      </c>
      <c r="D39" s="33" t="s">
        <v>8</v>
      </c>
    </row>
    <row r="40" spans="1:4" ht="15.75" customHeight="1">
      <c r="A40" s="47"/>
      <c r="B40" s="45" t="s">
        <v>220</v>
      </c>
      <c r="C40" s="44">
        <v>3050</v>
      </c>
      <c r="D40" s="33" t="s">
        <v>8</v>
      </c>
    </row>
    <row r="41" spans="1:4" ht="15.75">
      <c r="A41" s="30"/>
      <c r="B41" s="30"/>
      <c r="C41" s="30"/>
      <c r="D41" s="33"/>
    </row>
    <row r="42" spans="1:4" ht="15.75">
      <c r="A42" s="49"/>
      <c r="B42" s="50" t="s">
        <v>152</v>
      </c>
      <c r="C42" s="32">
        <f>C7+C10-C12</f>
        <v>-70506.15</v>
      </c>
      <c r="D42" s="33" t="s">
        <v>8</v>
      </c>
    </row>
    <row r="43" spans="1:4" ht="15.75">
      <c r="A43" s="49"/>
      <c r="B43" s="49"/>
      <c r="C43" s="49" t="s">
        <v>37</v>
      </c>
      <c r="D43" s="33"/>
    </row>
    <row r="44" spans="1:4" ht="31.5" customHeight="1">
      <c r="A44" s="69" t="s">
        <v>153</v>
      </c>
      <c r="B44" s="69"/>
      <c r="C44" s="32">
        <v>6880.3</v>
      </c>
      <c r="D44" s="33" t="s">
        <v>8</v>
      </c>
    </row>
    <row r="45" spans="1:4" ht="15.75">
      <c r="A45" s="6"/>
      <c r="B45" s="6"/>
      <c r="C45" s="6"/>
      <c r="D45" s="6"/>
    </row>
    <row r="46" spans="1:4" ht="15.75">
      <c r="A46" s="6"/>
      <c r="B46" s="6"/>
      <c r="C46" s="6"/>
      <c r="D46" s="6"/>
    </row>
  </sheetData>
  <mergeCells count="7">
    <mergeCell ref="A6:C6"/>
    <mergeCell ref="A8:B8"/>
    <mergeCell ref="A44:B44"/>
    <mergeCell ref="A1:C1"/>
    <mergeCell ref="A2:C2"/>
    <mergeCell ref="A3:C3"/>
    <mergeCell ref="A4:C4"/>
  </mergeCells>
  <printOptions/>
  <pageMargins left="0.7874015748031497" right="0.5905511811023623" top="0.3937007874015748" bottom="0.3937007874015748" header="0" footer="0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7">
      <selection activeCell="I22" sqref="I22"/>
    </sheetView>
  </sheetViews>
  <sheetFormatPr defaultColWidth="9.140625" defaultRowHeight="12.75"/>
  <cols>
    <col min="1" max="1" width="5.57421875" style="0" customWidth="1"/>
    <col min="2" max="2" width="59.421875" style="0" customWidth="1"/>
    <col min="3" max="3" width="15.57421875" style="0" customWidth="1"/>
    <col min="4" max="4" width="8.140625" style="0" customWidth="1"/>
    <col min="5" max="5" width="5.57421875" style="0" customWidth="1"/>
    <col min="6" max="6" width="12.140625" style="0" customWidth="1"/>
    <col min="7" max="7" width="15.00390625" style="0" customWidth="1"/>
  </cols>
  <sheetData>
    <row r="1" spans="1:4" ht="15.75">
      <c r="A1" s="67" t="s">
        <v>1</v>
      </c>
      <c r="B1" s="67"/>
      <c r="C1" s="67"/>
      <c r="D1" s="19"/>
    </row>
    <row r="2" spans="1:4" ht="15.75">
      <c r="A2" s="67" t="s">
        <v>2</v>
      </c>
      <c r="B2" s="67"/>
      <c r="C2" s="67"/>
      <c r="D2" s="19"/>
    </row>
    <row r="3" spans="1:4" ht="15.75">
      <c r="A3" s="67" t="s">
        <v>3</v>
      </c>
      <c r="B3" s="67"/>
      <c r="C3" s="67"/>
      <c r="D3" s="19"/>
    </row>
    <row r="4" spans="1:4" ht="18.75">
      <c r="A4" s="68" t="s">
        <v>148</v>
      </c>
      <c r="B4" s="68"/>
      <c r="C4" s="68"/>
      <c r="D4" s="20"/>
    </row>
    <row r="5" spans="1:6" ht="4.5" customHeight="1">
      <c r="A5" s="6"/>
      <c r="B5" s="6"/>
      <c r="C5" s="6"/>
      <c r="D5" s="6"/>
      <c r="F5" s="2"/>
    </row>
    <row r="6" spans="1:4" ht="18.75">
      <c r="A6" s="68" t="s">
        <v>146</v>
      </c>
      <c r="B6" s="68"/>
      <c r="C6" s="68"/>
      <c r="D6" s="20"/>
    </row>
    <row r="7" spans="1:7" ht="23.25" customHeight="1">
      <c r="A7" s="30"/>
      <c r="B7" s="51" t="s">
        <v>33</v>
      </c>
      <c r="C7" s="32">
        <v>-113411.49</v>
      </c>
      <c r="D7" s="33" t="s">
        <v>8</v>
      </c>
      <c r="F7" s="5"/>
      <c r="G7" s="5"/>
    </row>
    <row r="8" spans="1:9" ht="15.75">
      <c r="A8" s="70" t="s">
        <v>5</v>
      </c>
      <c r="B8" s="70"/>
      <c r="C8" s="24">
        <v>4405.4</v>
      </c>
      <c r="D8" s="34" t="s">
        <v>6</v>
      </c>
      <c r="F8" s="1"/>
      <c r="G8" s="1"/>
      <c r="H8" s="4"/>
      <c r="I8" s="4"/>
    </row>
    <row r="9" spans="1:9" ht="15.75">
      <c r="A9" s="34">
        <v>1</v>
      </c>
      <c r="B9" s="24" t="s">
        <v>7</v>
      </c>
      <c r="C9" s="35"/>
      <c r="D9" s="33"/>
      <c r="F9" s="3"/>
      <c r="G9" s="3"/>
      <c r="H9" s="4"/>
      <c r="I9" s="4"/>
    </row>
    <row r="10" spans="1:9" ht="15.75">
      <c r="A10" s="34"/>
      <c r="B10" s="27" t="s">
        <v>20</v>
      </c>
      <c r="C10" s="36">
        <v>572702</v>
      </c>
      <c r="D10" s="33" t="s">
        <v>8</v>
      </c>
      <c r="F10" s="3"/>
      <c r="G10" s="3"/>
      <c r="H10" s="4"/>
      <c r="I10" s="4"/>
    </row>
    <row r="11" spans="1:9" ht="15.75">
      <c r="A11" s="34"/>
      <c r="B11" s="27" t="s">
        <v>9</v>
      </c>
      <c r="C11" s="36">
        <v>88.24</v>
      </c>
      <c r="D11" s="33" t="s">
        <v>10</v>
      </c>
      <c r="F11" s="3"/>
      <c r="G11" s="3"/>
      <c r="H11" s="4"/>
      <c r="I11" s="4"/>
    </row>
    <row r="12" spans="1:9" ht="15.75">
      <c r="A12" s="34">
        <v>2</v>
      </c>
      <c r="B12" s="24" t="s">
        <v>11</v>
      </c>
      <c r="C12" s="36">
        <f>SUM(C13:C22)</f>
        <v>485495.31</v>
      </c>
      <c r="D12" s="33" t="s">
        <v>8</v>
      </c>
      <c r="F12" s="3"/>
      <c r="G12" s="3"/>
      <c r="H12" s="4"/>
      <c r="I12" s="4"/>
    </row>
    <row r="13" spans="1:9" ht="15.75">
      <c r="A13" s="37" t="s">
        <v>23</v>
      </c>
      <c r="B13" s="27" t="s">
        <v>12</v>
      </c>
      <c r="C13" s="38">
        <v>88989.08</v>
      </c>
      <c r="D13" s="33" t="s">
        <v>8</v>
      </c>
      <c r="E13" s="14"/>
      <c r="F13" s="3"/>
      <c r="G13" s="3"/>
      <c r="H13" s="4"/>
      <c r="I13" s="4"/>
    </row>
    <row r="14" spans="1:9" ht="15.75">
      <c r="A14" s="37" t="s">
        <v>24</v>
      </c>
      <c r="B14" s="27" t="s">
        <v>13</v>
      </c>
      <c r="C14" s="38">
        <v>14449.7</v>
      </c>
      <c r="D14" s="33" t="s">
        <v>8</v>
      </c>
      <c r="E14" s="14"/>
      <c r="F14" s="3"/>
      <c r="G14" s="3"/>
      <c r="H14" s="4"/>
      <c r="I14" s="4"/>
    </row>
    <row r="15" spans="1:9" ht="15.75">
      <c r="A15" s="37" t="s">
        <v>25</v>
      </c>
      <c r="B15" s="27" t="s">
        <v>14</v>
      </c>
      <c r="C15" s="38">
        <v>23040</v>
      </c>
      <c r="D15" s="33" t="s">
        <v>8</v>
      </c>
      <c r="E15" s="14"/>
      <c r="F15" s="3"/>
      <c r="G15" s="3"/>
      <c r="H15" s="4"/>
      <c r="I15" s="4"/>
    </row>
    <row r="16" spans="1:9" ht="15.75">
      <c r="A16" s="37" t="s">
        <v>26</v>
      </c>
      <c r="B16" s="27" t="s">
        <v>0</v>
      </c>
      <c r="C16" s="38">
        <v>24912</v>
      </c>
      <c r="D16" s="33" t="s">
        <v>8</v>
      </c>
      <c r="E16" s="14"/>
      <c r="F16" s="3"/>
      <c r="G16" s="3"/>
      <c r="H16" s="4"/>
      <c r="I16" s="4"/>
    </row>
    <row r="17" spans="1:9" ht="29.25" customHeight="1">
      <c r="A17" s="39" t="s">
        <v>27</v>
      </c>
      <c r="B17" s="27" t="s">
        <v>15</v>
      </c>
      <c r="C17" s="38">
        <v>99297.56</v>
      </c>
      <c r="D17" s="33" t="s">
        <v>8</v>
      </c>
      <c r="E17" s="14"/>
      <c r="F17" s="3"/>
      <c r="G17" s="3"/>
      <c r="H17" s="4"/>
      <c r="I17" s="4"/>
    </row>
    <row r="18" spans="1:9" ht="15.75">
      <c r="A18" s="39" t="s">
        <v>28</v>
      </c>
      <c r="B18" s="27" t="s">
        <v>16</v>
      </c>
      <c r="C18" s="38">
        <v>53922.12</v>
      </c>
      <c r="D18" s="33" t="s">
        <v>8</v>
      </c>
      <c r="E18" s="14"/>
      <c r="F18" s="3"/>
      <c r="G18" s="3"/>
      <c r="H18" s="4"/>
      <c r="I18" s="4"/>
    </row>
    <row r="19" spans="1:9" ht="33.75" customHeight="1">
      <c r="A19" s="39" t="s">
        <v>29</v>
      </c>
      <c r="B19" s="27" t="s">
        <v>17</v>
      </c>
      <c r="C19" s="38">
        <v>12158.92</v>
      </c>
      <c r="D19" s="33" t="s">
        <v>8</v>
      </c>
      <c r="E19" s="14"/>
      <c r="F19" s="3"/>
      <c r="G19" s="3"/>
      <c r="H19" s="4"/>
      <c r="I19" s="4"/>
    </row>
    <row r="20" spans="1:9" ht="15.75">
      <c r="A20" s="37" t="s">
        <v>30</v>
      </c>
      <c r="B20" s="27" t="s">
        <v>21</v>
      </c>
      <c r="C20" s="38">
        <v>0</v>
      </c>
      <c r="D20" s="33" t="s">
        <v>8</v>
      </c>
      <c r="E20" s="14"/>
      <c r="F20" s="3"/>
      <c r="G20" s="3"/>
      <c r="H20" s="4"/>
      <c r="I20" s="4"/>
    </row>
    <row r="21" spans="1:9" ht="15.75">
      <c r="A21" s="37" t="s">
        <v>31</v>
      </c>
      <c r="B21" s="27" t="s">
        <v>18</v>
      </c>
      <c r="C21" s="38">
        <v>84231.26</v>
      </c>
      <c r="D21" s="33" t="s">
        <v>8</v>
      </c>
      <c r="E21" s="14"/>
      <c r="F21" s="3"/>
      <c r="G21" s="3"/>
      <c r="H21" s="4"/>
      <c r="I21" s="4"/>
    </row>
    <row r="22" spans="1:9" ht="15.75">
      <c r="A22" s="37" t="s">
        <v>32</v>
      </c>
      <c r="B22" s="27" t="s">
        <v>19</v>
      </c>
      <c r="C22" s="40">
        <f>SUM(C24:C40)</f>
        <v>84494.67</v>
      </c>
      <c r="D22" s="33" t="s">
        <v>8</v>
      </c>
      <c r="E22" s="14"/>
      <c r="F22" s="1"/>
      <c r="G22" s="3"/>
      <c r="H22" s="4"/>
      <c r="I22" s="4"/>
    </row>
    <row r="23" spans="1:9" ht="15.75">
      <c r="A23" s="37"/>
      <c r="B23" s="41" t="s">
        <v>22</v>
      </c>
      <c r="C23" s="30"/>
      <c r="D23" s="33"/>
      <c r="E23" s="14"/>
      <c r="F23" s="1"/>
      <c r="G23" s="3"/>
      <c r="H23" s="4"/>
      <c r="I23" s="4"/>
    </row>
    <row r="24" spans="1:9" ht="15.75">
      <c r="A24" s="37"/>
      <c r="B24" s="42" t="s">
        <v>50</v>
      </c>
      <c r="C24" s="44">
        <v>1732</v>
      </c>
      <c r="D24" s="33" t="s">
        <v>8</v>
      </c>
      <c r="F24" s="1"/>
      <c r="G24" s="3"/>
      <c r="H24" s="4"/>
      <c r="I24" s="4"/>
    </row>
    <row r="25" spans="1:9" ht="15.75">
      <c r="A25" s="37"/>
      <c r="B25" s="48" t="s">
        <v>58</v>
      </c>
      <c r="C25" s="44">
        <v>1676</v>
      </c>
      <c r="D25" s="33" t="s">
        <v>8</v>
      </c>
      <c r="F25" s="1"/>
      <c r="G25" s="1"/>
      <c r="H25" s="4"/>
      <c r="I25" s="4"/>
    </row>
    <row r="26" spans="1:9" ht="15.75">
      <c r="A26" s="37"/>
      <c r="B26" s="45" t="s">
        <v>282</v>
      </c>
      <c r="C26" s="46">
        <v>5212</v>
      </c>
      <c r="D26" s="33" t="s">
        <v>8</v>
      </c>
      <c r="F26" s="4"/>
      <c r="G26" s="4"/>
      <c r="H26" s="4"/>
      <c r="I26" s="4"/>
    </row>
    <row r="27" spans="1:9" ht="15.75">
      <c r="A27" s="37"/>
      <c r="B27" s="45" t="s">
        <v>60</v>
      </c>
      <c r="C27" s="46">
        <v>12416</v>
      </c>
      <c r="D27" s="33" t="s">
        <v>8</v>
      </c>
      <c r="F27" s="4"/>
      <c r="G27" s="4"/>
      <c r="H27" s="4"/>
      <c r="I27" s="4"/>
    </row>
    <row r="28" spans="1:4" ht="15.75">
      <c r="A28" s="37"/>
      <c r="B28" s="45" t="s">
        <v>88</v>
      </c>
      <c r="C28" s="46">
        <v>10260</v>
      </c>
      <c r="D28" s="33" t="s">
        <v>8</v>
      </c>
    </row>
    <row r="29" spans="1:4" ht="15.75">
      <c r="A29" s="47"/>
      <c r="B29" s="48" t="s">
        <v>292</v>
      </c>
      <c r="C29" s="44">
        <v>1532</v>
      </c>
      <c r="D29" s="33" t="s">
        <v>8</v>
      </c>
    </row>
    <row r="30" spans="1:4" ht="15.75">
      <c r="A30" s="47"/>
      <c r="B30" s="48" t="s">
        <v>293</v>
      </c>
      <c r="C30" s="44">
        <f>511+180</f>
        <v>691</v>
      </c>
      <c r="D30" s="33" t="s">
        <v>8</v>
      </c>
    </row>
    <row r="31" spans="1:4" ht="15.75">
      <c r="A31" s="47"/>
      <c r="B31" s="48" t="s">
        <v>76</v>
      </c>
      <c r="C31" s="44">
        <v>234</v>
      </c>
      <c r="D31" s="33" t="s">
        <v>8</v>
      </c>
    </row>
    <row r="32" spans="1:4" ht="15.75">
      <c r="A32" s="47"/>
      <c r="B32" s="48" t="s">
        <v>172</v>
      </c>
      <c r="C32" s="44">
        <v>138</v>
      </c>
      <c r="D32" s="33" t="s">
        <v>8</v>
      </c>
    </row>
    <row r="33" spans="1:4" ht="15.75">
      <c r="A33" s="47"/>
      <c r="B33" s="43" t="s">
        <v>155</v>
      </c>
      <c r="C33" s="44">
        <v>2986.14</v>
      </c>
      <c r="D33" s="33" t="s">
        <v>8</v>
      </c>
    </row>
    <row r="34" spans="1:4" ht="15.75">
      <c r="A34" s="47"/>
      <c r="B34" s="48" t="s">
        <v>277</v>
      </c>
      <c r="C34" s="44">
        <v>354</v>
      </c>
      <c r="D34" s="33" t="s">
        <v>8</v>
      </c>
    </row>
    <row r="35" spans="1:4" ht="15.75">
      <c r="A35" s="47"/>
      <c r="B35" s="48" t="s">
        <v>294</v>
      </c>
      <c r="C35" s="44">
        <v>606.2</v>
      </c>
      <c r="D35" s="33" t="s">
        <v>8</v>
      </c>
    </row>
    <row r="36" spans="1:4" ht="15.75">
      <c r="A36" s="47"/>
      <c r="B36" s="48" t="s">
        <v>295</v>
      </c>
      <c r="C36" s="44">
        <v>654</v>
      </c>
      <c r="D36" s="33" t="s">
        <v>8</v>
      </c>
    </row>
    <row r="37" spans="1:4" ht="15.75">
      <c r="A37" s="47"/>
      <c r="B37" s="48" t="s">
        <v>48</v>
      </c>
      <c r="C37" s="44">
        <v>827.25</v>
      </c>
      <c r="D37" s="33" t="s">
        <v>8</v>
      </c>
    </row>
    <row r="38" spans="1:4" ht="15.75">
      <c r="A38" s="47"/>
      <c r="B38" s="48" t="s">
        <v>63</v>
      </c>
      <c r="C38" s="44">
        <f>9035.6+2354.76</f>
        <v>11390.36</v>
      </c>
      <c r="D38" s="33" t="s">
        <v>8</v>
      </c>
    </row>
    <row r="39" spans="1:4" ht="15.75">
      <c r="A39" s="47"/>
      <c r="B39" s="48" t="s">
        <v>81</v>
      </c>
      <c r="C39" s="44">
        <v>26631.13</v>
      </c>
      <c r="D39" s="33" t="s">
        <v>8</v>
      </c>
    </row>
    <row r="40" spans="1:4" ht="15.75">
      <c r="A40" s="47"/>
      <c r="B40" s="48" t="s">
        <v>82</v>
      </c>
      <c r="C40" s="43">
        <v>7154.59</v>
      </c>
      <c r="D40" s="33" t="s">
        <v>8</v>
      </c>
    </row>
    <row r="41" spans="1:4" ht="15.75">
      <c r="A41" s="47"/>
      <c r="B41" s="48"/>
      <c r="C41" s="23"/>
      <c r="D41" s="33"/>
    </row>
    <row r="42" spans="1:4" ht="15.75">
      <c r="A42" s="49"/>
      <c r="B42" s="50" t="s">
        <v>152</v>
      </c>
      <c r="C42" s="32">
        <f>C7+C10-C12</f>
        <v>-26204.8</v>
      </c>
      <c r="D42" s="33" t="s">
        <v>8</v>
      </c>
    </row>
    <row r="43" spans="1:4" ht="18" customHeight="1">
      <c r="A43" s="49"/>
      <c r="B43" s="49"/>
      <c r="C43" s="49" t="s">
        <v>37</v>
      </c>
      <c r="D43" s="33"/>
    </row>
    <row r="44" spans="1:4" ht="33.75" customHeight="1">
      <c r="A44" s="69" t="s">
        <v>153</v>
      </c>
      <c r="B44" s="69"/>
      <c r="C44" s="49">
        <v>60914.17</v>
      </c>
      <c r="D44" s="33" t="s">
        <v>8</v>
      </c>
    </row>
    <row r="45" spans="1:4" ht="15.75">
      <c r="A45" s="6"/>
      <c r="B45" s="6"/>
      <c r="C45" s="6"/>
      <c r="D45" s="6"/>
    </row>
    <row r="46" spans="1:4" ht="15.75">
      <c r="A46" s="6"/>
      <c r="B46" s="6"/>
      <c r="C46" s="6"/>
      <c r="D46" s="6"/>
    </row>
    <row r="51" spans="1:5" ht="15.75">
      <c r="A51" s="6"/>
      <c r="B51" s="6"/>
      <c r="C51" s="6"/>
      <c r="D51" s="6"/>
      <c r="E51" s="6"/>
    </row>
    <row r="52" spans="1:5" ht="15.75">
      <c r="A52" s="6"/>
      <c r="B52" s="6"/>
      <c r="C52" s="6"/>
      <c r="D52" s="6"/>
      <c r="E52" s="6"/>
    </row>
    <row r="53" spans="1:5" ht="15.75">
      <c r="A53" s="6"/>
      <c r="B53" s="6"/>
      <c r="C53" s="6"/>
      <c r="D53" s="6"/>
      <c r="E53" s="6"/>
    </row>
    <row r="54" spans="1:5" ht="15.75">
      <c r="A54" s="6"/>
      <c r="B54" s="6"/>
      <c r="C54" s="6"/>
      <c r="D54" s="6"/>
      <c r="E54" s="6"/>
    </row>
    <row r="55" spans="1:5" ht="15.75">
      <c r="A55" s="6"/>
      <c r="B55" s="6"/>
      <c r="C55" s="6"/>
      <c r="D55" s="6"/>
      <c r="E55" s="6"/>
    </row>
    <row r="56" spans="1:5" ht="15.75">
      <c r="A56" s="6"/>
      <c r="B56" s="6"/>
      <c r="C56" s="6"/>
      <c r="D56" s="6"/>
      <c r="E56" s="6"/>
    </row>
    <row r="57" spans="1:5" ht="15.75">
      <c r="A57" s="6"/>
      <c r="B57" s="6"/>
      <c r="C57" s="6"/>
      <c r="D57" s="6"/>
      <c r="E57" s="6"/>
    </row>
  </sheetData>
  <mergeCells count="7">
    <mergeCell ref="A6:C6"/>
    <mergeCell ref="A8:B8"/>
    <mergeCell ref="A44:B44"/>
    <mergeCell ref="A1:C1"/>
    <mergeCell ref="A2:C2"/>
    <mergeCell ref="A3:C3"/>
    <mergeCell ref="A4:C4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A4" sqref="A4:C4"/>
    </sheetView>
  </sheetViews>
  <sheetFormatPr defaultColWidth="9.140625" defaultRowHeight="12.75"/>
  <cols>
    <col min="1" max="1" width="7.7109375" style="0" customWidth="1"/>
    <col min="2" max="2" width="56.57421875" style="0" customWidth="1"/>
    <col min="3" max="3" width="11.00390625" style="0" customWidth="1"/>
  </cols>
  <sheetData>
    <row r="1" spans="1:3" ht="15.75">
      <c r="A1" s="67" t="s">
        <v>1</v>
      </c>
      <c r="B1" s="67"/>
      <c r="C1" s="67"/>
    </row>
    <row r="2" spans="1:3" ht="15.75">
      <c r="A2" s="67" t="s">
        <v>2</v>
      </c>
      <c r="B2" s="67"/>
      <c r="C2" s="67"/>
    </row>
    <row r="3" spans="1:3" ht="15.75">
      <c r="A3" s="67" t="s">
        <v>3</v>
      </c>
      <c r="B3" s="67"/>
      <c r="C3" s="67"/>
    </row>
    <row r="4" spans="1:3" ht="18.75">
      <c r="A4" s="68" t="s">
        <v>148</v>
      </c>
      <c r="B4" s="68"/>
      <c r="C4" s="68"/>
    </row>
    <row r="5" spans="1:3" ht="15.75">
      <c r="A5" s="6"/>
      <c r="B5" s="6"/>
      <c r="C5" s="6"/>
    </row>
    <row r="6" spans="1:3" ht="18.75">
      <c r="A6" s="68" t="s">
        <v>45</v>
      </c>
      <c r="B6" s="68"/>
      <c r="C6" s="68"/>
    </row>
    <row r="7" spans="1:4" ht="31.5" customHeight="1">
      <c r="A7" s="30"/>
      <c r="B7" s="51" t="s">
        <v>33</v>
      </c>
      <c r="C7" s="32">
        <v>42.82</v>
      </c>
      <c r="D7" s="33" t="s">
        <v>8</v>
      </c>
    </row>
    <row r="8" spans="1:4" ht="15.75">
      <c r="A8" s="30" t="s">
        <v>5</v>
      </c>
      <c r="B8" s="30"/>
      <c r="C8" s="24">
        <v>189.8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17879.16-1175.56</f>
        <v>16703.6</v>
      </c>
      <c r="D10" s="33" t="s">
        <v>8</v>
      </c>
    </row>
    <row r="11" spans="1:4" ht="15.75">
      <c r="A11" s="34"/>
      <c r="B11" s="27" t="s">
        <v>9</v>
      </c>
      <c r="C11" s="36">
        <v>100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10484.54</v>
      </c>
      <c r="D12" s="33" t="s">
        <v>8</v>
      </c>
    </row>
    <row r="13" spans="1:4" ht="15.75">
      <c r="A13" s="37" t="s">
        <v>23</v>
      </c>
      <c r="B13" s="27" t="s">
        <v>12</v>
      </c>
      <c r="C13" s="38">
        <v>1689.22</v>
      </c>
      <c r="D13" s="33" t="s">
        <v>8</v>
      </c>
    </row>
    <row r="14" spans="1:4" ht="31.5">
      <c r="A14" s="37" t="s">
        <v>24</v>
      </c>
      <c r="B14" s="27" t="s">
        <v>13</v>
      </c>
      <c r="C14" s="38">
        <v>622.54</v>
      </c>
      <c r="D14" s="33" t="s">
        <v>8</v>
      </c>
    </row>
    <row r="15" spans="1:4" ht="15.75">
      <c r="A15" s="37" t="s">
        <v>25</v>
      </c>
      <c r="B15" s="27" t="s">
        <v>14</v>
      </c>
      <c r="C15" s="38">
        <v>0</v>
      </c>
      <c r="D15" s="33" t="s">
        <v>8</v>
      </c>
    </row>
    <row r="16" spans="1:4" ht="15.75">
      <c r="A16" s="37" t="s">
        <v>26</v>
      </c>
      <c r="B16" s="27" t="s">
        <v>0</v>
      </c>
      <c r="C16" s="38">
        <v>0</v>
      </c>
      <c r="D16" s="33" t="s">
        <v>8</v>
      </c>
    </row>
    <row r="17" spans="1:4" ht="31.5">
      <c r="A17" s="39" t="s">
        <v>27</v>
      </c>
      <c r="B17" s="27" t="s">
        <v>15</v>
      </c>
      <c r="C17" s="38">
        <v>2220.62</v>
      </c>
      <c r="D17" s="33" t="s">
        <v>8</v>
      </c>
    </row>
    <row r="18" spans="1:4" ht="15.75">
      <c r="A18" s="39" t="s">
        <v>28</v>
      </c>
      <c r="B18" s="27" t="s">
        <v>16</v>
      </c>
      <c r="C18" s="38">
        <v>2323.16</v>
      </c>
      <c r="D18" s="33" t="s">
        <v>8</v>
      </c>
    </row>
    <row r="19" spans="1:4" ht="31.5">
      <c r="A19" s="39" t="s">
        <v>29</v>
      </c>
      <c r="B19" s="27" t="s">
        <v>17</v>
      </c>
      <c r="C19" s="54">
        <v>0</v>
      </c>
      <c r="D19" s="33" t="s">
        <v>8</v>
      </c>
    </row>
    <row r="20" spans="1:4" ht="15.75">
      <c r="A20" s="37" t="s">
        <v>30</v>
      </c>
      <c r="B20" s="27" t="s">
        <v>21</v>
      </c>
      <c r="C20" s="38">
        <v>0</v>
      </c>
      <c r="D20" s="33" t="s">
        <v>8</v>
      </c>
    </row>
    <row r="21" spans="1:4" ht="15.75">
      <c r="A21" s="37" t="s">
        <v>31</v>
      </c>
      <c r="B21" s="27" t="s">
        <v>18</v>
      </c>
      <c r="C21" s="38">
        <v>3629</v>
      </c>
      <c r="D21" s="33" t="s">
        <v>8</v>
      </c>
    </row>
    <row r="22" spans="1:4" ht="15.75">
      <c r="A22" s="37" t="s">
        <v>32</v>
      </c>
      <c r="B22" s="27" t="s">
        <v>19</v>
      </c>
      <c r="C22" s="38">
        <f>C24+C25+C26+C27</f>
        <v>0</v>
      </c>
      <c r="D22" s="33" t="s">
        <v>8</v>
      </c>
    </row>
    <row r="23" spans="1:4" ht="15.75">
      <c r="A23" s="37"/>
      <c r="B23" s="41"/>
      <c r="C23" s="30"/>
      <c r="D23" s="33"/>
    </row>
    <row r="24" spans="1:4" ht="15.75">
      <c r="A24" s="37"/>
      <c r="B24" s="42"/>
      <c r="C24" s="40"/>
      <c r="D24" s="33"/>
    </row>
    <row r="25" spans="1:4" ht="15.75">
      <c r="A25" s="37"/>
      <c r="B25" s="45"/>
      <c r="C25" s="46"/>
      <c r="D25" s="33"/>
    </row>
    <row r="26" spans="1:4" ht="15.75">
      <c r="A26" s="47"/>
      <c r="B26" s="48"/>
      <c r="C26" s="44"/>
      <c r="D26" s="33"/>
    </row>
    <row r="27" spans="1:4" ht="15.75">
      <c r="A27" s="30"/>
      <c r="B27" s="48"/>
      <c r="C27" s="43"/>
      <c r="D27" s="33"/>
    </row>
    <row r="28" spans="1:4" ht="15.75">
      <c r="A28" s="30"/>
      <c r="B28" s="45"/>
      <c r="C28" s="43"/>
      <c r="D28" s="23"/>
    </row>
    <row r="29" spans="1:4" ht="15.75">
      <c r="A29" s="30"/>
      <c r="B29" s="45"/>
      <c r="C29" s="43"/>
      <c r="D29" s="23"/>
    </row>
    <row r="30" spans="1:4" ht="15.75">
      <c r="A30" s="49"/>
      <c r="B30" s="50" t="s">
        <v>152</v>
      </c>
      <c r="C30" s="32">
        <f>C7+C10-C12</f>
        <v>6261.88</v>
      </c>
      <c r="D30" s="33" t="s">
        <v>8</v>
      </c>
    </row>
    <row r="31" spans="1:4" ht="15.75">
      <c r="A31" s="49"/>
      <c r="B31" s="49"/>
      <c r="C31" s="49" t="s">
        <v>37</v>
      </c>
      <c r="D31" s="23"/>
    </row>
    <row r="32" spans="1:4" ht="30" customHeight="1">
      <c r="A32" s="69" t="s">
        <v>153</v>
      </c>
      <c r="B32" s="69"/>
      <c r="C32" s="32">
        <v>0</v>
      </c>
      <c r="D32" s="33" t="s">
        <v>8</v>
      </c>
    </row>
    <row r="33" spans="1:3" ht="15.75">
      <c r="A33" s="6"/>
      <c r="B33" s="6"/>
      <c r="C33" s="6"/>
    </row>
    <row r="34" spans="1:3" ht="15.75">
      <c r="A34" s="6"/>
      <c r="B34" s="6"/>
      <c r="C34" s="6"/>
    </row>
    <row r="35" spans="1:3" ht="15.75">
      <c r="A35" s="6"/>
      <c r="B35" s="6"/>
      <c r="C35" s="6"/>
    </row>
    <row r="36" spans="1:3" ht="15.75">
      <c r="A36" s="6"/>
      <c r="B36" s="6"/>
      <c r="C36" s="6"/>
    </row>
  </sheetData>
  <mergeCells count="6">
    <mergeCell ref="A6:C6"/>
    <mergeCell ref="A32:B32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4" sqref="A4:C4"/>
    </sheetView>
  </sheetViews>
  <sheetFormatPr defaultColWidth="9.140625" defaultRowHeight="12.75"/>
  <cols>
    <col min="1" max="1" width="7.7109375" style="0" customWidth="1"/>
    <col min="2" max="2" width="56.00390625" style="0" customWidth="1"/>
    <col min="3" max="3" width="13.140625" style="0" customWidth="1"/>
  </cols>
  <sheetData>
    <row r="1" spans="1:3" ht="15.75">
      <c r="A1" s="67" t="s">
        <v>1</v>
      </c>
      <c r="B1" s="67"/>
      <c r="C1" s="67"/>
    </row>
    <row r="2" spans="1:3" ht="15.75">
      <c r="A2" s="67" t="s">
        <v>2</v>
      </c>
      <c r="B2" s="67"/>
      <c r="C2" s="67"/>
    </row>
    <row r="3" spans="1:3" ht="15.75">
      <c r="A3" s="67" t="s">
        <v>3</v>
      </c>
      <c r="B3" s="67"/>
      <c r="C3" s="67"/>
    </row>
    <row r="4" spans="1:3" ht="18.75">
      <c r="A4" s="68" t="s">
        <v>148</v>
      </c>
      <c r="B4" s="68"/>
      <c r="C4" s="68"/>
    </row>
    <row r="5" spans="1:3" ht="15.75">
      <c r="A5" s="6"/>
      <c r="B5" s="6"/>
      <c r="C5" s="6"/>
    </row>
    <row r="6" spans="1:3" ht="18.75">
      <c r="A6" s="68" t="s">
        <v>46</v>
      </c>
      <c r="B6" s="68"/>
      <c r="C6" s="68"/>
    </row>
    <row r="7" spans="1:4" ht="36" customHeight="1">
      <c r="A7" s="30"/>
      <c r="B7" s="51" t="s">
        <v>33</v>
      </c>
      <c r="C7" s="32">
        <v>7501.64</v>
      </c>
      <c r="D7" s="33" t="s">
        <v>8</v>
      </c>
    </row>
    <row r="8" spans="1:4" ht="15.75">
      <c r="A8" s="30" t="s">
        <v>5</v>
      </c>
      <c r="B8" s="30"/>
      <c r="C8" s="24">
        <v>345</v>
      </c>
      <c r="D8" s="34" t="s">
        <v>6</v>
      </c>
    </row>
    <row r="9" spans="1:4" ht="15.75">
      <c r="A9" s="34">
        <v>1</v>
      </c>
      <c r="B9" s="24" t="s">
        <v>7</v>
      </c>
      <c r="C9" s="35"/>
      <c r="D9" s="33"/>
    </row>
    <row r="10" spans="1:4" ht="15.75">
      <c r="A10" s="34"/>
      <c r="B10" s="27" t="s">
        <v>20</v>
      </c>
      <c r="C10" s="36">
        <f>32064.3-2132.2</f>
        <v>29932.1</v>
      </c>
      <c r="D10" s="33" t="s">
        <v>8</v>
      </c>
    </row>
    <row r="11" spans="1:4" ht="15.75">
      <c r="A11" s="34"/>
      <c r="B11" s="27" t="s">
        <v>9</v>
      </c>
      <c r="C11" s="36">
        <v>86.7</v>
      </c>
      <c r="D11" s="33" t="s">
        <v>10</v>
      </c>
    </row>
    <row r="12" spans="1:4" ht="15.75">
      <c r="A12" s="34">
        <v>2</v>
      </c>
      <c r="B12" s="24" t="s">
        <v>11</v>
      </c>
      <c r="C12" s="36">
        <f>SUM(C13:C22)</f>
        <v>19057.8</v>
      </c>
      <c r="D12" s="33" t="s">
        <v>8</v>
      </c>
    </row>
    <row r="13" spans="1:4" ht="15.75">
      <c r="A13" s="37" t="s">
        <v>23</v>
      </c>
      <c r="B13" s="27" t="s">
        <v>12</v>
      </c>
      <c r="C13" s="38">
        <v>3070.5</v>
      </c>
      <c r="D13" s="33" t="s">
        <v>8</v>
      </c>
    </row>
    <row r="14" spans="1:4" ht="31.5">
      <c r="A14" s="37" t="s">
        <v>24</v>
      </c>
      <c r="B14" s="27" t="s">
        <v>13</v>
      </c>
      <c r="C14" s="38">
        <v>1131.6</v>
      </c>
      <c r="D14" s="33" t="s">
        <v>8</v>
      </c>
    </row>
    <row r="15" spans="1:4" ht="15.75">
      <c r="A15" s="37" t="s">
        <v>25</v>
      </c>
      <c r="B15" s="27" t="s">
        <v>14</v>
      </c>
      <c r="C15" s="38">
        <v>0</v>
      </c>
      <c r="D15" s="33" t="s">
        <v>8</v>
      </c>
    </row>
    <row r="16" spans="1:4" ht="15.75">
      <c r="A16" s="37" t="s">
        <v>26</v>
      </c>
      <c r="B16" s="27" t="s">
        <v>0</v>
      </c>
      <c r="C16" s="38">
        <v>0</v>
      </c>
      <c r="D16" s="33" t="s">
        <v>8</v>
      </c>
    </row>
    <row r="17" spans="1:4" ht="31.5">
      <c r="A17" s="39" t="s">
        <v>27</v>
      </c>
      <c r="B17" s="27" t="s">
        <v>15</v>
      </c>
      <c r="C17" s="38">
        <v>4036.5</v>
      </c>
      <c r="D17" s="33" t="s">
        <v>8</v>
      </c>
    </row>
    <row r="18" spans="1:4" ht="15.75">
      <c r="A18" s="39" t="s">
        <v>28</v>
      </c>
      <c r="B18" s="27" t="s">
        <v>16</v>
      </c>
      <c r="C18" s="38">
        <v>4222.8</v>
      </c>
      <c r="D18" s="33" t="s">
        <v>8</v>
      </c>
    </row>
    <row r="19" spans="1:4" ht="31.5">
      <c r="A19" s="39" t="s">
        <v>29</v>
      </c>
      <c r="B19" s="27" t="s">
        <v>17</v>
      </c>
      <c r="C19" s="38">
        <v>0</v>
      </c>
      <c r="D19" s="33" t="s">
        <v>8</v>
      </c>
    </row>
    <row r="20" spans="1:4" ht="15.75">
      <c r="A20" s="37" t="s">
        <v>30</v>
      </c>
      <c r="B20" s="27" t="s">
        <v>21</v>
      </c>
      <c r="C20" s="38">
        <v>0</v>
      </c>
      <c r="D20" s="33" t="s">
        <v>8</v>
      </c>
    </row>
    <row r="21" spans="1:4" ht="15.75">
      <c r="A21" s="37" t="s">
        <v>31</v>
      </c>
      <c r="B21" s="27" t="s">
        <v>18</v>
      </c>
      <c r="C21" s="38">
        <v>6596.4</v>
      </c>
      <c r="D21" s="33" t="s">
        <v>8</v>
      </c>
    </row>
    <row r="22" spans="1:4" ht="15.75">
      <c r="A22" s="37" t="s">
        <v>32</v>
      </c>
      <c r="B22" s="27" t="s">
        <v>19</v>
      </c>
      <c r="C22" s="38">
        <f>C24+C25+C26+C27</f>
        <v>0</v>
      </c>
      <c r="D22" s="33" t="s">
        <v>8</v>
      </c>
    </row>
    <row r="23" spans="1:4" ht="15.75">
      <c r="A23" s="37"/>
      <c r="B23" s="41"/>
      <c r="C23" s="30"/>
      <c r="D23" s="33"/>
    </row>
    <row r="24" spans="1:4" ht="15.75">
      <c r="A24" s="37"/>
      <c r="B24" s="42"/>
      <c r="C24" s="40"/>
      <c r="D24" s="33"/>
    </row>
    <row r="25" spans="1:4" ht="15.75">
      <c r="A25" s="37"/>
      <c r="B25" s="45"/>
      <c r="C25" s="46"/>
      <c r="D25" s="33"/>
    </row>
    <row r="26" spans="1:4" ht="15.75">
      <c r="A26" s="37"/>
      <c r="B26" s="48"/>
      <c r="C26" s="44"/>
      <c r="D26" s="33"/>
    </row>
    <row r="27" spans="1:4" ht="15.75">
      <c r="A27" s="37"/>
      <c r="B27" s="48"/>
      <c r="C27" s="43"/>
      <c r="D27" s="33"/>
    </row>
    <row r="28" spans="1:4" ht="15.75">
      <c r="A28" s="30"/>
      <c r="B28" s="45"/>
      <c r="C28" s="43"/>
      <c r="D28" s="33"/>
    </row>
    <row r="29" spans="1:4" ht="15.75">
      <c r="A29" s="30"/>
      <c r="B29" s="45"/>
      <c r="C29" s="43"/>
      <c r="D29" s="33"/>
    </row>
    <row r="30" spans="1:4" ht="15.75">
      <c r="A30" s="49"/>
      <c r="B30" s="50" t="s">
        <v>152</v>
      </c>
      <c r="C30" s="32">
        <f>C7+C10-C12</f>
        <v>18375.94</v>
      </c>
      <c r="D30" s="33" t="s">
        <v>8</v>
      </c>
    </row>
    <row r="31" spans="1:4" ht="15.75">
      <c r="A31" s="49"/>
      <c r="B31" s="49"/>
      <c r="C31" s="49" t="s">
        <v>37</v>
      </c>
      <c r="D31" s="33"/>
    </row>
    <row r="32" spans="1:4" ht="32.25" customHeight="1">
      <c r="A32" s="69" t="s">
        <v>153</v>
      </c>
      <c r="B32" s="69"/>
      <c r="C32" s="49">
        <v>13085.55</v>
      </c>
      <c r="D32" s="33" t="s">
        <v>8</v>
      </c>
    </row>
    <row r="33" spans="1:3" ht="15.75">
      <c r="A33" s="16"/>
      <c r="B33" s="16"/>
      <c r="C33" s="16"/>
    </row>
    <row r="34" spans="1:3" ht="15.75">
      <c r="A34" s="6"/>
      <c r="B34" s="6"/>
      <c r="C34" s="6"/>
    </row>
  </sheetData>
  <mergeCells count="6">
    <mergeCell ref="A6:C6"/>
    <mergeCell ref="A32:B32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2013-03-29T05:41:36Z</cp:lastPrinted>
  <dcterms:created xsi:type="dcterms:W3CDTF">1996-10-08T23:32:33Z</dcterms:created>
  <dcterms:modified xsi:type="dcterms:W3CDTF">2013-03-29T10:32:07Z</dcterms:modified>
  <cp:category/>
  <cp:version/>
  <cp:contentType/>
  <cp:contentStatus/>
</cp:coreProperties>
</file>